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570" tabRatio="610" firstSheet="2" activeTab="2"/>
  </bookViews>
  <sheets>
    <sheet name="2PO 2.1 (e)" sheetId="24" state="hidden" r:id="rId1"/>
    <sheet name="2PO 2.1 (eng)" sheetId="19" state="hidden" r:id="rId2"/>
    <sheet name="2PO 2.2" sheetId="6" r:id="rId3"/>
    <sheet name="2PO 2.3 (eng)" sheetId="17" state="hidden" r:id="rId4"/>
    <sheet name="F Specific output 2.2.3 (1)" sheetId="25" r:id="rId5"/>
    <sheet name="F Specific output 2.2.1 (1)" sheetId="26" r:id="rId6"/>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5" i="6" l="1"/>
  <c r="I75" i="6"/>
  <c r="A74" i="6" l="1"/>
  <c r="A77" i="6"/>
  <c r="E12" i="6" l="1"/>
  <c r="E10" i="6"/>
  <c r="A3" i="26" l="1"/>
  <c r="A4" i="26" s="1"/>
  <c r="A5" i="26" s="1"/>
  <c r="A6" i="26" s="1"/>
  <c r="A7" i="26" s="1"/>
  <c r="A8" i="26" s="1"/>
  <c r="A9" i="26" s="1"/>
  <c r="A10" i="26" s="1"/>
  <c r="A11" i="26" s="1"/>
  <c r="A12" i="26" s="1"/>
  <c r="A13" i="26" s="1"/>
  <c r="A14" i="26" s="1"/>
  <c r="A15" i="26" s="1"/>
  <c r="A16" i="26" s="1"/>
  <c r="A17" i="26" s="1"/>
  <c r="A18" i="26" s="1"/>
  <c r="A19" i="26" s="1"/>
  <c r="M54" i="6" l="1"/>
  <c r="I78" i="6"/>
  <c r="J78" i="6"/>
  <c r="K78" i="6" s="1"/>
  <c r="H78" i="6"/>
  <c r="C78" i="6"/>
  <c r="B78" i="6"/>
  <c r="A78" i="6"/>
  <c r="K77" i="6" l="1"/>
  <c r="J77" i="6"/>
  <c r="H77" i="6"/>
  <c r="I77" i="6" s="1"/>
  <c r="C77" i="6"/>
  <c r="B77" i="6"/>
  <c r="D74" i="6" l="1"/>
  <c r="C74" i="6"/>
  <c r="B74" i="6"/>
  <c r="J73" i="6"/>
  <c r="G73" i="6"/>
  <c r="D73" i="6"/>
  <c r="C73" i="6"/>
  <c r="B73" i="6"/>
  <c r="A73" i="6"/>
  <c r="J72" i="6"/>
  <c r="D72" i="6"/>
  <c r="G72" i="6"/>
  <c r="C72" i="6"/>
  <c r="B72" i="6"/>
  <c r="A72" i="6"/>
  <c r="J71" i="6"/>
  <c r="H71" i="6"/>
  <c r="C71" i="6"/>
  <c r="B71" i="6"/>
  <c r="A71" i="6"/>
  <c r="J70" i="6"/>
  <c r="H70" i="6"/>
  <c r="C70" i="6"/>
  <c r="B70" i="6"/>
  <c r="A70" i="6"/>
  <c r="J69" i="6"/>
  <c r="H69" i="6"/>
  <c r="C69" i="6"/>
  <c r="B69" i="6"/>
  <c r="A69" i="6"/>
  <c r="J68" i="6"/>
  <c r="H68" i="6"/>
  <c r="C68" i="6"/>
  <c r="B68" i="6"/>
  <c r="A68" i="6"/>
  <c r="J67" i="6"/>
  <c r="H67" i="6"/>
  <c r="C67" i="6"/>
  <c r="B67" i="6"/>
  <c r="A67" i="6"/>
  <c r="J66" i="6"/>
  <c r="H66" i="6"/>
  <c r="C66" i="6"/>
  <c r="B66" i="6"/>
  <c r="A66" i="6"/>
  <c r="C55" i="6" l="1"/>
  <c r="C54" i="6"/>
  <c r="P52" i="6"/>
  <c r="O52" i="6"/>
  <c r="E50" i="6"/>
  <c r="F50" i="6" s="1"/>
  <c r="G50" i="6" s="1"/>
  <c r="P48" i="6"/>
  <c r="O48" i="6"/>
  <c r="E46" i="6"/>
  <c r="F46" i="6" s="1"/>
  <c r="G46" i="6" s="1"/>
  <c r="P44" i="6"/>
  <c r="O44" i="6"/>
  <c r="E40" i="6"/>
  <c r="F40" i="6" s="1"/>
  <c r="G40" i="6" s="1"/>
  <c r="P38" i="6"/>
  <c r="O38" i="6"/>
  <c r="E34" i="6"/>
  <c r="F34" i="6" s="1"/>
  <c r="G34" i="6" s="1"/>
  <c r="P32" i="6"/>
  <c r="O32" i="6"/>
  <c r="E29" i="6"/>
  <c r="F29" i="6" s="1"/>
  <c r="G29" i="6" s="1"/>
  <c r="P27" i="6"/>
  <c r="O27" i="6"/>
  <c r="E24" i="6"/>
  <c r="F24" i="6" s="1"/>
  <c r="G24" i="6" s="1"/>
  <c r="E22" i="6"/>
  <c r="G22" i="6" s="1"/>
  <c r="E20" i="6"/>
  <c r="F20" i="6" s="1"/>
  <c r="E18" i="6"/>
  <c r="G18" i="6" s="1"/>
  <c r="E16" i="6"/>
  <c r="F16" i="6" s="1"/>
  <c r="E15" i="6"/>
  <c r="G15" i="6" s="1"/>
  <c r="E14" i="6"/>
  <c r="G14" i="6" s="1"/>
  <c r="G12" i="6"/>
  <c r="G10" i="6"/>
  <c r="E8" i="6"/>
  <c r="E6" i="6"/>
  <c r="G6" i="6" s="1"/>
  <c r="H75" i="6" l="1"/>
  <c r="O54" i="6"/>
  <c r="H74" i="6"/>
  <c r="P54" i="6"/>
  <c r="J74" i="6"/>
  <c r="E54" i="6"/>
  <c r="G16" i="6"/>
  <c r="G20" i="6"/>
  <c r="E55" i="6"/>
  <c r="F8" i="6"/>
  <c r="F12" i="6"/>
  <c r="F15" i="6"/>
  <c r="G8" i="6"/>
  <c r="G54" i="6" s="1"/>
  <c r="F18" i="6"/>
  <c r="F22" i="6"/>
  <c r="F6" i="6"/>
  <c r="F10" i="6"/>
  <c r="F14" i="6"/>
  <c r="E60" i="6"/>
  <c r="B60" i="6" s="1"/>
  <c r="F60" i="6"/>
  <c r="G60" i="6" s="1"/>
  <c r="G63" i="6" s="1"/>
  <c r="P60" i="6"/>
  <c r="P63" i="6" s="1"/>
  <c r="O63" i="6"/>
  <c r="C63" i="6"/>
  <c r="M63" i="6"/>
  <c r="M64" i="6" s="1"/>
  <c r="K74" i="6" l="1"/>
  <c r="P64" i="6"/>
  <c r="I74" i="6"/>
  <c r="J75" i="6"/>
  <c r="O64" i="6"/>
  <c r="G55" i="6"/>
  <c r="B16" i="6"/>
  <c r="B6" i="6"/>
  <c r="F55" i="6"/>
  <c r="F54" i="6"/>
  <c r="E63" i="6"/>
  <c r="F63" i="6"/>
  <c r="C79" i="6"/>
  <c r="B79" i="6"/>
  <c r="A79" i="6"/>
  <c r="C76" i="6"/>
  <c r="B76" i="6"/>
  <c r="A76" i="6"/>
  <c r="C75" i="6"/>
  <c r="B75" i="6"/>
  <c r="A75" i="6"/>
  <c r="A3" i="25" l="1"/>
  <c r="A4" i="25" s="1"/>
  <c r="A5" i="25" s="1"/>
  <c r="A6" i="25" s="1"/>
  <c r="A7" i="25" s="1"/>
  <c r="A8" i="25" s="1"/>
  <c r="A9" i="25" s="1"/>
  <c r="A10" i="25" s="1"/>
  <c r="A11" i="25" s="1"/>
  <c r="A12" i="25" s="1"/>
  <c r="A13" i="25" s="1"/>
  <c r="A14" i="25" s="1"/>
  <c r="A15" i="25" s="1"/>
  <c r="A16" i="25" s="1"/>
  <c r="A17" i="25" s="1"/>
  <c r="A18" i="25" s="1"/>
  <c r="A19" i="25" s="1"/>
  <c r="J79" i="6" l="1"/>
  <c r="J76" i="6"/>
  <c r="K76" i="6" s="1"/>
  <c r="H76" i="6"/>
  <c r="D79" i="6"/>
  <c r="D80" i="6" s="1"/>
  <c r="I76" i="6" l="1"/>
  <c r="H80" i="6"/>
  <c r="J80" i="6"/>
  <c r="J81" i="6" s="1"/>
  <c r="I38" i="24"/>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I15" i="17"/>
  <c r="I48" i="19" l="1"/>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4" i="19" l="1"/>
</calcChain>
</file>

<file path=xl/comments1.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sharedStrings.xml><?xml version="1.0" encoding="utf-8"?>
<sst xmlns="http://schemas.openxmlformats.org/spreadsheetml/2006/main" count="1254" uniqueCount="319">
  <si>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</si>
  <si>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</si>
  <si>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</si>
  <si>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</si>
  <si>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</si>
  <si>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</si>
  <si>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</si>
  <si>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</si>
  <si>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</si>
  <si>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</si>
  <si>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</si>
  <si>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Rodiklio kodas</t>
  </si>
  <si>
    <t>Rodiklio pavadinimas</t>
  </si>
  <si>
    <t>reikšmė</t>
  </si>
  <si>
    <t>metai</t>
  </si>
  <si>
    <t>Vidurio ir Vakarų Lietuvos regionas</t>
  </si>
  <si>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</si>
  <si>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</si>
  <si>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</si>
  <si>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</si>
  <si>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</si>
  <si>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RCO 18</t>
  </si>
  <si>
    <t>RCO 19</t>
  </si>
  <si>
    <t>RCO 20</t>
  </si>
  <si>
    <t>RCR 33</t>
  </si>
  <si>
    <t>MWh</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</si>
  <si>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</si>
  <si>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</si>
  <si>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</si>
  <si>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</si>
  <si>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</si>
  <si>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</si>
  <si>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</si>
  <si>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</si>
  <si>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</si>
  <si>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</si>
  <si>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</si>
  <si>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</si>
  <si>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</si>
  <si>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</si>
  <si>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</si>
  <si>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</si>
  <si>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</si>
  <si>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</si>
  <si>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</si>
  <si>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</si>
  <si>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</si>
  <si>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</si>
  <si>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</si>
  <si>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</si>
  <si>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</si>
  <si>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</si>
  <si>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</si>
  <si>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</si>
  <si>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</si>
  <si>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</si>
  <si>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</si>
  <si>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</si>
  <si>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</si>
  <si>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</si>
  <si>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</si>
  <si>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</si>
  <si>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</si>
  <si>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</si>
  <si>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</si>
  <si>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</si>
  <si>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</si>
  <si>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</si>
  <si>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</si>
  <si>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</si>
  <si>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</si>
  <si>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</si>
  <si>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</si>
  <si>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</si>
  <si>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</si>
  <si>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</si>
  <si>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</si>
  <si>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</si>
  <si>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</si>
  <si>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</si>
  <si>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</si>
  <si>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</si>
  <si>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</si>
  <si>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</si>
  <si>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</si>
  <si>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</si>
  <si>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t>Indicator</t>
  </si>
  <si>
    <t>Region Category</t>
  </si>
  <si>
    <t>Code</t>
  </si>
  <si>
    <t>Name</t>
  </si>
  <si>
    <t>Fund</t>
  </si>
  <si>
    <t>Measurement unit</t>
  </si>
  <si>
    <t>special output</t>
  </si>
  <si>
    <t>Whole Lithuania</t>
  </si>
  <si>
    <t>CF</t>
  </si>
  <si>
    <t>Supported projects</t>
  </si>
  <si>
    <t>Data source</t>
  </si>
  <si>
    <t>Target 2029</t>
  </si>
  <si>
    <t>Milestone 2024</t>
  </si>
  <si>
    <t>year</t>
  </si>
  <si>
    <t>value</t>
  </si>
  <si>
    <t>tons of CO2 eq/year</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</si>
  <si>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</si>
  <si>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</si>
  <si>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</si>
  <si>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</si>
  <si>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</si>
  <si>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</si>
  <si>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</si>
  <si>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</si>
  <si>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</si>
  <si>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</si>
  <si>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</si>
  <si>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</si>
  <si>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</si>
  <si>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</si>
  <si>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</si>
  <si>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</si>
  <si>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</si>
  <si>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</si>
  <si>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</si>
  <si>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</si>
  <si>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</si>
  <si>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</si>
  <si>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</si>
  <si>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</si>
  <si>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</si>
  <si>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</si>
  <si>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</si>
  <si>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</si>
  <si>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</si>
  <si>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</si>
  <si>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</si>
  <si>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</si>
  <si>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</si>
  <si>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</si>
  <si>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</si>
  <si>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</si>
  <si>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</si>
  <si>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</si>
  <si>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</si>
  <si>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</si>
  <si>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</si>
  <si>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</si>
  <si>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</si>
  <si>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</si>
  <si>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</si>
  <si>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</si>
  <si>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</si>
  <si>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</si>
  <si>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</si>
  <si>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</si>
  <si>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</si>
  <si>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</si>
  <si>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</si>
  <si>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</si>
  <si>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</si>
  <si>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</si>
  <si>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</si>
  <si>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</si>
  <si>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</si>
  <si>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</si>
  <si>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</si>
  <si>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t xml:space="preserve">2.1.1. To improve energy efficiency in households not connected to DH (83.000.000 eur) </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</si>
  <si>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</si>
  <si>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</si>
  <si>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</si>
  <si>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</si>
  <si>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</si>
  <si>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</si>
  <si>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</si>
  <si>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</si>
  <si>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t>MW</t>
  </si>
  <si>
    <t xml:space="preserve">MW </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</si>
  <si>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</si>
  <si>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</si>
  <si>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</si>
  <si>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</si>
  <si>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</si>
  <si>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</si>
  <si>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</si>
  <si>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</si>
  <si>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</si>
  <si>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</si>
  <si>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</si>
  <si>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</si>
  <si>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</si>
  <si>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</si>
  <si>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</si>
  <si>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EU Amount (EUR)</t>
  </si>
  <si>
    <t xml:space="preserve">Milestone 2024 </t>
  </si>
  <si>
    <t>code</t>
  </si>
  <si>
    <t>name</t>
  </si>
  <si>
    <t>RCO22</t>
  </si>
  <si>
    <t>Additional production capacity for renewable energy (of which: electricity, thermal)(papildomi atsinaujinančiosios energijos gamybos pajėgumai (iš kurių: elektros, šiluminės energijos pajėgumai)</t>
  </si>
  <si>
    <t>Estimated greenhouse gas emissions (numatomas išmetamas šiltnamio efektą sukeliančių dujų kiekis)</t>
  </si>
  <si>
    <t>Solutions for electricity storage (elektros energijos kaupimo sprendimai)</t>
  </si>
  <si>
    <t>Mid-West Region</t>
  </si>
  <si>
    <t>tons of CO2eq/year</t>
  </si>
  <si>
    <t>MWR</t>
  </si>
  <si>
    <t>Indicator code</t>
  </si>
  <si>
    <t>Indicator name</t>
  </si>
  <si>
    <t>Indicator M.U.</t>
  </si>
  <si>
    <t>Indicator baseline value</t>
  </si>
  <si>
    <t>Indicator baseline year</t>
  </si>
  <si>
    <t>Ministry of energy</t>
  </si>
  <si>
    <t>solutions for thermal energy storage (šiluminės energijos kaupimo sprendimai)</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</si>
  <si>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</si>
  <si>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 xml:space="preserve">047 </t>
    </r>
    <r>
      <rPr>
        <sz val="11"/>
        <color theme="1"/>
        <rFont val="Calibri"/>
        <family val="2"/>
        <charset val="186"/>
        <scheme val="minor"/>
      </rPr>
      <t>- Renewable energy: wind (Atsinaujinanti energija - vėjas)</t>
    </r>
  </si>
  <si>
    <r>
      <rPr>
        <u/>
        <sz val="11"/>
        <color theme="1"/>
        <rFont val="Calibri"/>
        <family val="2"/>
        <charset val="186"/>
        <scheme val="minor"/>
      </rPr>
      <t>Baseline:</t>
    </r>
    <r>
      <rPr>
        <sz val="11"/>
        <color theme="1"/>
        <rFont val="Calibri"/>
        <family val="2"/>
        <charset val="186"/>
        <scheme val="minor"/>
      </rPr>
      <t xml:space="preserve"> According to publicly available information on internet 1MW small scale wind power plant generates 1280MWh/year, then 0,3 MW wind PP would generate 0,3 MW x 1280 MWh/per metus =~384 MWh/year.  CO2 will be 384 x0,42 tCO2/MWh (</t>
    </r>
    <r>
      <rPr>
        <i/>
        <sz val="11"/>
        <color theme="1"/>
        <rFont val="Calibri"/>
        <family val="2"/>
        <charset val="186"/>
        <scheme val="minor"/>
      </rPr>
      <t>electricity pollution factor according to Technical Regulation of Construction, MInistry of Environment)</t>
    </r>
    <r>
      <rPr>
        <sz val="11"/>
        <color theme="1"/>
        <rFont val="Calibri"/>
        <family val="2"/>
        <charset val="186"/>
        <scheme val="minor"/>
      </rPr>
      <t xml:space="preserve">  = </t>
    </r>
    <r>
      <rPr>
        <b/>
        <sz val="11"/>
        <color theme="1"/>
        <rFont val="Calibri"/>
        <family val="2"/>
        <charset val="186"/>
        <scheme val="minor"/>
      </rPr>
      <t>~161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384 x 0 tCO2/MWh ( wind energy  pollution factor according to Technical Regulation of Construction, MInistry of Environment)  = 0.</t>
    </r>
  </si>
  <si>
    <r>
      <rPr>
        <b/>
        <sz val="11"/>
        <color theme="1"/>
        <rFont val="Calibri"/>
        <family val="2"/>
        <charset val="186"/>
        <scheme val="minor"/>
      </rPr>
      <t>047</t>
    </r>
    <r>
      <rPr>
        <sz val="11"/>
        <color theme="1"/>
        <rFont val="Calibri"/>
        <family val="2"/>
        <charset val="186"/>
        <scheme val="minor"/>
      </rPr>
      <t xml:space="preserve"> - Renewable energy: wind (Atsinaujinanti energija - vėjas)</t>
    </r>
  </si>
  <si>
    <r>
      <rPr>
        <b/>
        <sz val="11"/>
        <color theme="1"/>
        <rFont val="Calibri"/>
        <family val="2"/>
        <charset val="186"/>
        <scheme val="minor"/>
      </rPr>
      <t>048</t>
    </r>
    <r>
      <rPr>
        <sz val="11"/>
        <color theme="1"/>
        <rFont val="Calibri"/>
        <family val="2"/>
        <charset val="186"/>
        <scheme val="minor"/>
      </rPr>
      <t xml:space="preserve"> - Renewable energy: solar (Atsinaujinanti energija - saulė)</t>
    </r>
  </si>
  <si>
    <r>
      <rPr>
        <u/>
        <sz val="11"/>
        <color theme="1"/>
        <rFont val="Calibri"/>
        <family val="2"/>
        <charset val="186"/>
        <scheme val="minor"/>
      </rPr>
      <t>Baseline</t>
    </r>
    <r>
      <rPr>
        <sz val="11"/>
        <color theme="1"/>
        <rFont val="Calibri"/>
        <family val="2"/>
        <charset val="186"/>
        <scheme val="minor"/>
      </rPr>
      <t xml:space="preserve">: According to Electricity Distribution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</si>
  <si>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u/>
        <sz val="11"/>
        <color theme="1"/>
        <rFont val="Calibri"/>
        <family val="2"/>
        <charset val="186"/>
        <scheme val="minor"/>
      </rPr>
      <t>Baseline</t>
    </r>
    <r>
      <rPr>
        <sz val="11"/>
        <color theme="1"/>
        <rFont val="Calibri"/>
        <family val="2"/>
        <charset val="186"/>
        <scheme val="minor"/>
      </rPr>
      <t xml:space="preserve">: According to Electricity Distribution System Operator's information 1MW small scale solar PP generates 1000MWh/year, then 239 MW would generate 239*1000=239000 MWh/year, CO2 will be  239000 MWh/year x0,42 tCO2/MWh (electricity polution factor according to Technical Regulation of Buildings)  = 100380 tCO2ekv./year. </t>
    </r>
    <r>
      <rPr>
        <u/>
        <sz val="11"/>
        <color theme="1"/>
        <rFont val="Calibri"/>
        <family val="2"/>
        <charset val="186"/>
        <scheme val="minor"/>
      </rPr>
      <t>Target 2029: 239000x0</t>
    </r>
    <r>
      <rPr>
        <sz val="11"/>
        <color theme="1"/>
        <rFont val="Calibri"/>
        <family val="2"/>
        <charset val="186"/>
        <scheme val="minor"/>
      </rPr>
      <t>=0, because solar energy pollution factor is 0.</t>
    </r>
  </si>
  <si>
    <r>
      <rPr>
        <b/>
        <sz val="11"/>
        <color theme="1"/>
        <rFont val="Calibri"/>
        <family val="2"/>
        <charset val="186"/>
        <scheme val="minor"/>
      </rPr>
      <t xml:space="preserve">053 </t>
    </r>
    <r>
      <rPr>
        <sz val="11"/>
        <color theme="1"/>
        <rFont val="Calibri"/>
        <family val="2"/>
        <charset val="186"/>
        <scheme val="minor"/>
      </rPr>
      <t>- Smart Energy Systems (including smart grids and ICT systems) and related storage (Pažangios energijos sistemos (įskaitant pažangiuosius tinklus ir informacinių komunikacinių technologijų sistemas) ir susijęs kaupimas)</t>
    </r>
  </si>
  <si>
    <r>
      <rPr>
        <b/>
        <sz val="11"/>
        <color theme="1"/>
        <rFont val="Calibri"/>
        <family val="2"/>
        <charset val="186"/>
        <scheme val="minor"/>
      </rPr>
      <t>053</t>
    </r>
    <r>
      <rPr>
        <sz val="11"/>
        <color theme="1"/>
        <rFont val="Calibri"/>
        <family val="2"/>
        <charset val="186"/>
        <scheme val="minor"/>
      </rPr>
      <t xml:space="preserve"> -Smart Energy Systems (including smart grids and ICT systems) and related storage Pažangios energijos sistemos (įskaitant pažangiuosius tinklus ir informacinių komunikacinių technologijų sistemas) ir susijęs kaupimas </t>
    </r>
  </si>
  <si>
    <r>
      <rPr>
        <b/>
        <sz val="11"/>
        <color theme="1"/>
        <rFont val="Calibri"/>
        <family val="2"/>
        <charset val="186"/>
        <scheme val="minor"/>
      </rPr>
      <t>049</t>
    </r>
    <r>
      <rPr>
        <sz val="11"/>
        <color theme="1"/>
        <rFont val="Calibri"/>
        <family val="2"/>
        <charset val="186"/>
        <scheme val="minor"/>
      </rPr>
      <t xml:space="preserve"> - Renewable energy: biomass (Atsinaujinanti energija - biomasė)</t>
    </r>
  </si>
  <si>
    <r>
      <rPr>
        <u/>
        <sz val="11"/>
        <color theme="1"/>
        <rFont val="Calibri"/>
        <family val="2"/>
        <charset val="186"/>
        <scheme val="minor"/>
      </rPr>
      <t>Baseline</t>
    </r>
    <r>
      <rPr>
        <sz val="11"/>
        <color theme="1"/>
        <rFont val="Calibri"/>
        <family val="2"/>
        <charset val="186"/>
        <scheme val="minor"/>
      </rPr>
      <t xml:space="preserve">: According to data of Lithuania's Climate Change Program  fossil fuel boiler consumes an average 5,7 toe of primary energy or 66,28 MWh (5,7x11,628=66,28 MWh, where 1 toe = 11,628 MWh  (conversion factor). 2378   boilers consume 2378x66,28 =~ 157614 MWh/year primary energy and CO2 will be 157614MWh/metus x 0,36 tCO2/MWht= </t>
    </r>
    <r>
      <rPr>
        <b/>
        <sz val="11"/>
        <color theme="1"/>
        <rFont val="Calibri"/>
        <family val="2"/>
        <charset val="186"/>
        <scheme val="minor"/>
      </rPr>
      <t>56741 tCO2 ekv. /year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biomass boiler consumes 2 times less energy 2,8 toe or  2,85x11,628=33,14  MWh.  2378 biomass boilers consume  2378x33,14=~ 78807MWh/year. CO2 will be ~ 78807 MWh/year x 0,04 tCO2/MWh (pollution factor for biomass according to TRC, MInistry of Environment)  = </t>
    </r>
    <r>
      <rPr>
        <b/>
        <sz val="11"/>
        <color theme="1"/>
        <rFont val="Calibri"/>
        <family val="2"/>
        <charset val="186"/>
        <scheme val="minor"/>
      </rPr>
      <t>3152 tCO2 ekv. /year.</t>
    </r>
  </si>
  <si>
    <r>
      <rPr>
        <b/>
        <sz val="11"/>
        <color theme="1"/>
        <rFont val="Calibri"/>
        <family val="2"/>
        <charset val="186"/>
        <scheme val="minor"/>
      </rPr>
      <t>049</t>
    </r>
    <r>
      <rPr>
        <sz val="11"/>
        <color theme="1"/>
        <rFont val="Calibri"/>
        <family val="2"/>
        <charset val="186"/>
        <scheme val="minor"/>
      </rPr>
      <t xml:space="preserve"> - Atsinaujinanti energija - biomasė (Renewable energy: biomass)</t>
    </r>
  </si>
  <si>
    <r>
      <rPr>
        <b/>
        <sz val="11"/>
        <color theme="1"/>
        <rFont val="Calibri"/>
        <family val="2"/>
        <charset val="186"/>
        <scheme val="minor"/>
      </rPr>
      <t>052</t>
    </r>
    <r>
      <rPr>
        <sz val="11"/>
        <color theme="1"/>
        <rFont val="Calibri"/>
        <family val="2"/>
        <charset val="186"/>
        <scheme val="minor"/>
      </rPr>
      <t xml:space="preserve"> - Other renewable energy (including geothermal energy) (Kita atsinaujinančioji energija (įskaitant geoterminę energiją)</t>
    </r>
  </si>
  <si>
    <r>
      <rPr>
        <u/>
        <sz val="11"/>
        <color theme="1"/>
        <rFont val="Calibri"/>
        <family val="2"/>
        <charset val="186"/>
        <scheme val="minor"/>
      </rPr>
      <t>Baseline</t>
    </r>
    <r>
      <rPr>
        <sz val="11"/>
        <color theme="1"/>
        <rFont val="Calibri"/>
        <family val="2"/>
        <charset val="186"/>
        <scheme val="minor"/>
      </rPr>
      <t xml:space="preserve">: According to Lithuania's Climate Change Program data fossil fuel boiler consumes an average 5,7 toe of primary energy or 66,28 MWh (5,7x11,628=66,28 MWh, where 1 toe = 11,628 MWh  (conversion factor). 4756 fossil fuel boilers consume 4756x66,28 =~ 315824 MWh/year  of primary energy and CO2 will be 315824 MWh/year x 0,36 tCO2/MWh = </t>
    </r>
    <r>
      <rPr>
        <b/>
        <sz val="11"/>
        <color theme="1"/>
        <rFont val="Calibri"/>
        <family val="2"/>
        <charset val="186"/>
        <scheme val="minor"/>
      </rPr>
      <t>113697 tCO2 ekv./year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heat pump consumes 0,7 toe or  8,13  MWh (data from 2014-2020 OP).  4756 heat pumps consume  4756x8,13=38666 MWh/year. CO2 will be 38666x 0,42 tCO2/MWh (pollution factor for electricity according to TRC, MInistry of Environment)  = </t>
    </r>
    <r>
      <rPr>
        <b/>
        <sz val="11"/>
        <color theme="1"/>
        <rFont val="Calibri"/>
        <family val="2"/>
        <charset val="186"/>
        <scheme val="minor"/>
      </rPr>
      <t>16240 tCO2 ekv./year.</t>
    </r>
  </si>
  <si>
    <r>
      <rPr>
        <b/>
        <sz val="11"/>
        <rFont val="Calibri"/>
        <family val="2"/>
        <charset val="186"/>
        <scheme val="minor"/>
      </rPr>
      <t>048</t>
    </r>
    <r>
      <rPr>
        <sz val="11"/>
        <rFont val="Calibri"/>
        <family val="2"/>
        <charset val="186"/>
        <scheme val="minor"/>
      </rPr>
      <t xml:space="preserve"> -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</si>
  <si>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1 kW solar power plants produce about 1000 kWh (1 MW - 1000 MWh), so 1,4 MW will produce 1400 MWh of energy polluting 1400MWh x0,42 tCO2/MWh=588 tCO2 eq./year (where 0,42 - electricity pollution factor). 1 m2 of solar collectors produce 400 kWh, then 39567 m2 would produce 39567x400/1000=15827MWh polluting  15827MWh x 0,1 = 1583  tCO2eq /year ((where 0,1 - pollution factor for heat from DH). Total CO2 would be 588+ 1583=</t>
    </r>
    <r>
      <rPr>
        <b/>
        <sz val="11"/>
        <color theme="1"/>
        <rFont val="Calibri"/>
        <family val="2"/>
        <charset val="186"/>
        <scheme val="minor"/>
      </rPr>
      <t>2171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</si>
  <si>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b/>
        <sz val="11"/>
        <rFont val="Calibri"/>
        <family val="2"/>
        <charset val="186"/>
        <scheme val="minor"/>
      </rPr>
      <t xml:space="preserve">048 </t>
    </r>
    <r>
      <rPr>
        <sz val="11"/>
        <rFont val="Calibri"/>
        <family val="2"/>
        <charset val="186"/>
        <scheme val="minor"/>
      </rPr>
      <t>- Renewable energy: solar (Atsinaujinanti energija - saulė)</t>
    </r>
  </si>
  <si>
    <r>
      <rPr>
        <u/>
        <sz val="11"/>
        <color theme="1"/>
        <rFont val="Calibri"/>
        <family val="2"/>
        <charset val="186"/>
        <scheme val="minor"/>
      </rPr>
      <t xml:space="preserve">Baseline: </t>
    </r>
    <r>
      <rPr>
        <sz val="11"/>
        <color theme="1"/>
        <rFont val="Calibri"/>
        <family val="2"/>
        <charset val="186"/>
        <scheme val="minor"/>
      </rPr>
      <t xml:space="preserve">1 kW solar power plants produce about 1000 kWh (1 MW - 1000 MWh), so 2MW will produce 2000 MWh of energy polluting 2000 MWh x0,42 tCO2/MWh=840 tCO2 eq./year (where 0,42 - electricity pollution factor). 1 m2 of solar collectors produce 400 kWh, then 54183 m2 would produce  54183x400/1000=21673MWh polluting  21673MWh x 0,1  = 2167  tCO2eq /year ((where 0,1 - pollution factor for heat from DH). Total CO2 would be </t>
    </r>
    <r>
      <rPr>
        <b/>
        <sz val="11"/>
        <color theme="1"/>
        <rFont val="Calibri"/>
        <family val="2"/>
        <charset val="186"/>
        <scheme val="minor"/>
      </rPr>
      <t>840+ 2167=3007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</si>
  <si>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r>
      <rPr>
        <u/>
        <sz val="11"/>
        <color theme="1"/>
        <rFont val="Calibri"/>
        <family val="2"/>
        <charset val="186"/>
        <scheme val="minor"/>
      </rPr>
      <t>Baseline:</t>
    </r>
    <r>
      <rPr>
        <sz val="11"/>
        <color theme="1"/>
        <rFont val="Calibri"/>
        <family val="2"/>
        <charset val="186"/>
        <scheme val="minor"/>
      </rPr>
      <t xml:space="preserve"> CO2 is calculated from CHP and biofuel boilers: 1 MWe x8000 h/year (CHP operation time per year) x 0,42 tCO2/MWh (pollution factor for electricity)=3360 tCO2 eq/ year; 10 MWt x 6000 h/year (boiler operation time per year) x 0,1 (pollution factor for heat from DH)=6000 tCO2 eq/year. Total CO2:  3360+ 6000=</t>
    </r>
    <r>
      <rPr>
        <b/>
        <sz val="11"/>
        <color theme="1"/>
        <rFont val="Calibri"/>
        <family val="2"/>
        <charset val="186"/>
        <scheme val="minor"/>
      </rPr>
      <t>9360</t>
    </r>
    <r>
      <rPr>
        <sz val="11"/>
        <color theme="1"/>
        <rFont val="Calibri"/>
        <family val="2"/>
        <charset val="186"/>
        <scheme val="minor"/>
      </rPr>
      <t xml:space="preserve"> </t>
    </r>
    <r>
      <rPr>
        <b/>
        <sz val="11"/>
        <color theme="1"/>
        <rFont val="Calibri"/>
        <family val="2"/>
        <charset val="186"/>
        <scheme val="minor"/>
      </rPr>
      <t xml:space="preserve">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1MWex8000 h/year x 0,04 tCO2/MWh (pollution factor for biofuel) =320 tCO2 eq/year; 10 MWšx6000 h/year x 0,04 =2400 tCO2 eq/year. Total CO2 value: 320+ 2400=</t>
    </r>
    <r>
      <rPr>
        <b/>
        <sz val="11"/>
        <color theme="1"/>
        <rFont val="Calibri"/>
        <family val="2"/>
        <charset val="186"/>
        <scheme val="minor"/>
      </rPr>
      <t>2720 tCO2 eq/yea</t>
    </r>
    <r>
      <rPr>
        <sz val="11"/>
        <color theme="1"/>
        <rFont val="Calibri"/>
        <family val="2"/>
        <charset val="186"/>
        <scheme val="minor"/>
      </rPr>
      <t>r.</t>
    </r>
  </si>
  <si>
    <r>
      <rPr>
        <u/>
        <sz val="11"/>
        <color theme="1"/>
        <rFont val="Calibri"/>
        <family val="2"/>
        <charset val="186"/>
        <scheme val="minor"/>
      </rPr>
      <t>Baseline</t>
    </r>
    <r>
      <rPr>
        <sz val="11"/>
        <color theme="1"/>
        <rFont val="Calibri"/>
        <family val="2"/>
        <charset val="186"/>
        <scheme val="minor"/>
      </rPr>
      <t xml:space="preserve">: CO2 is calculated from CHP and biofuel boilers: 6 MWe x 8000 h/year (CHP operation time per year) x 0,42 tCO2 /MWh (pollution factor for electricity) = </t>
    </r>
    <r>
      <rPr>
        <b/>
        <sz val="11"/>
        <color theme="1"/>
        <rFont val="Calibri"/>
        <family val="2"/>
        <charset val="186"/>
        <scheme val="minor"/>
      </rPr>
      <t>20160 tCO2 eq/ year</t>
    </r>
    <r>
      <rPr>
        <sz val="11"/>
        <color theme="1"/>
        <rFont val="Calibri"/>
        <family val="2"/>
        <charset val="186"/>
        <scheme val="minor"/>
      </rPr>
      <t>; 52,5 MWt x 6000h/year (boiler operation time per year) x 0,1 pollution factor for electricity)= 31500 tCO2 eq/year. Total CO2 value: 20160+ 31500=</t>
    </r>
    <r>
      <rPr>
        <b/>
        <sz val="11"/>
        <color theme="1"/>
        <rFont val="Calibri"/>
        <family val="2"/>
        <charset val="186"/>
        <scheme val="minor"/>
      </rPr>
      <t xml:space="preserve">51660 </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 xml:space="preserve">. </t>
    </r>
    <r>
      <rPr>
        <u/>
        <sz val="11"/>
        <color theme="1"/>
        <rFont val="Calibri"/>
        <family val="2"/>
        <charset val="186"/>
        <scheme val="minor"/>
      </rPr>
      <t>Target 2029: 6</t>
    </r>
    <r>
      <rPr>
        <sz val="11"/>
        <color theme="1"/>
        <rFont val="Calibri"/>
        <family val="2"/>
        <charset val="186"/>
        <scheme val="minor"/>
      </rPr>
      <t xml:space="preserve"> MWe x 8000 h/year x 0,04 tCO2/MWh (pollution factor for biofuel) =1920 tCO2 eq/year; 52,5 MWt x 6000 h/year x 0,04 tCO2/MWh (pollution factor for biofuel)=12600 tCO2 eq/year. Total CO2 2029: 1920+ 12600=</t>
    </r>
    <r>
      <rPr>
        <b/>
        <sz val="11"/>
        <color theme="1"/>
        <rFont val="Calibri"/>
        <family val="2"/>
        <charset val="186"/>
        <scheme val="minor"/>
      </rPr>
      <t>14520</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t>
    </r>
  </si>
  <si>
    <r>
      <rPr>
        <b/>
        <sz val="11"/>
        <color theme="1"/>
        <rFont val="Calibri"/>
        <family val="2"/>
        <charset val="186"/>
        <scheme val="minor"/>
      </rPr>
      <t xml:space="preserve">052 </t>
    </r>
    <r>
      <rPr>
        <sz val="11"/>
        <color theme="1"/>
        <rFont val="Calibri"/>
        <family val="2"/>
        <charset val="186"/>
        <scheme val="minor"/>
      </rPr>
      <t>- Other renewable energy (including geothermal energy) (Kita atsinaujinančioji energija (įskaitant geoterminę energiją)</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</si>
  <si>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 xml:space="preserve">780  tCO2eq/year </t>
    </r>
    <r>
      <rPr>
        <sz val="11"/>
        <color theme="1"/>
        <rFont val="Calibri"/>
        <family val="2"/>
        <charset val="186"/>
        <scheme val="minor"/>
      </rPr>
      <t xml:space="preserve">(where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312 tCO2eq/year</t>
    </r>
    <r>
      <rPr>
        <sz val="11"/>
        <color theme="1"/>
        <rFont val="Calibri"/>
        <family val="2"/>
        <charset val="186"/>
        <scheme val="minor"/>
      </rPr>
      <t xml:space="preserve"> (where 0,04 tCO2/MWh-  pollution factor for natural gas).</t>
    </r>
  </si>
  <si>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780  tCO2eq/year</t>
    </r>
    <r>
      <rPr>
        <sz val="11"/>
        <color theme="1"/>
        <rFont val="Calibri"/>
        <family val="2"/>
        <charset val="186"/>
        <scheme val="minor"/>
      </rPr>
      <t xml:space="preserve"> (where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 xml:space="preserve">312 tCO2eq/year </t>
    </r>
    <r>
      <rPr>
        <sz val="11"/>
        <color theme="1"/>
        <rFont val="Calibri"/>
        <family val="2"/>
        <charset val="186"/>
        <scheme val="minor"/>
      </rPr>
      <t>(where 0,04 tCO2/MWh-  pollution factor for natural gas).</t>
    </r>
  </si>
  <si>
    <t>Ministry of economy and innovation</t>
  </si>
  <si>
    <t>Action</t>
  </si>
  <si>
    <t>Total allocation of action level (indicated)</t>
  </si>
  <si>
    <r>
      <t>allocation 2021-</t>
    </r>
    <r>
      <rPr>
        <b/>
        <sz val="11"/>
        <color theme="1"/>
        <rFont val="Calibri"/>
        <family val="2"/>
        <charset val="186"/>
        <scheme val="minor"/>
      </rPr>
      <t xml:space="preserve"> 2027 used for calculation of 2029 target </t>
    </r>
  </si>
  <si>
    <t>Methodology for calculating the values for the indicator</t>
  </si>
  <si>
    <t>co-financing rate (Eur.)</t>
  </si>
  <si>
    <t>Amount (EU+ national)(Eur.)</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</si>
  <si>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</si>
  <si>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</si>
  <si>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</si>
  <si>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</si>
  <si>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</si>
  <si>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RCR31</t>
  </si>
  <si>
    <t>Production of renewable energy (visas pagamintas atsinaujinančios energijos kiekis (iš kurio: elektros, šiluminės energijos kiekis)</t>
  </si>
  <si>
    <t>Based on the experience of 2014-2020, it is installed an avarage of 0.27-0.23 MW of solar equipment during one project. The avarage capacity of one equipment installed by one company is  (0,27+0,23)/2=0,25 MWh and it is 0,25*24 hours*365 days=2190 MWh/year. The final target of RCO02 is 90 compies, thus the target RCR31 is 90*2190=197.100 MWh/year.</t>
  </si>
  <si>
    <t>ERPF</t>
  </si>
  <si>
    <t>Row ID</t>
  </si>
  <si>
    <t>Field</t>
  </si>
  <si>
    <t>Indicator metadata</t>
  </si>
  <si>
    <t>P.S.</t>
  </si>
  <si>
    <r>
      <t xml:space="preserve">Solutions for heat storage </t>
    </r>
    <r>
      <rPr>
        <i/>
        <sz val="12"/>
        <rFont val="Calibri"/>
        <family val="2"/>
        <charset val="186"/>
        <scheme val="minor"/>
      </rPr>
      <t>(šiluminės energijos kaupimo sprendimai)</t>
    </r>
  </si>
  <si>
    <t>Type of indicator</t>
  </si>
  <si>
    <t>output</t>
  </si>
  <si>
    <t>&gt;=0</t>
  </si>
  <si>
    <t>&gt;0</t>
  </si>
  <si>
    <t>Policy objective</t>
  </si>
  <si>
    <t>PO2 Greener Europe</t>
  </si>
  <si>
    <t>Specific objective</t>
  </si>
  <si>
    <t>SO2.2 Renewable energy</t>
  </si>
  <si>
    <t>Definition and concepts</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</si>
  <si>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</si>
  <si>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</si>
  <si>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</si>
  <si>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</si>
  <si>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</si>
  <si>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</si>
  <si>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</si>
  <si>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</si>
  <si>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</si>
  <si>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</si>
  <si>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r>
      <t xml:space="preserve">Storage capacity for heat  created </t>
    </r>
    <r>
      <rPr>
        <sz val="12"/>
        <color rgb="FF000000"/>
        <rFont val="Calibri"/>
        <family val="2"/>
        <charset val="186"/>
        <scheme val="minor"/>
      </rPr>
      <t>due to the support provided.</t>
    </r>
  </si>
  <si>
    <r>
      <rPr>
        <b/>
        <sz val="11"/>
        <rFont val="Calibri"/>
        <family val="2"/>
        <charset val="186"/>
        <scheme val="minor"/>
      </rPr>
      <t>048</t>
    </r>
    <r>
      <rPr>
        <sz val="11"/>
        <rFont val="Calibri"/>
        <family val="2"/>
        <charset val="186"/>
        <scheme val="minor"/>
      </rPr>
      <t xml:space="preserve"> Renewable energy: solar (Atsinaujinančioji energija: saulė)</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</si>
  <si>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</si>
  <si>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</si>
  <si>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t xml:space="preserve">2.2.1. To promote  electricity generation from RES and energy storage solutions in households (Skatinti elektros energijos gamybą iš AEI ir energijos kaupimo sprendimų diegimą namų ūkiuose)  </t>
  </si>
  <si>
    <t>2.2.2.To promote heat generation from RES in households (Skatinti šilumos energijos gamybą iš AEI namų ūkiuose)</t>
  </si>
  <si>
    <t>2.2.3. Increase RES usage for heat and cool generation in district heating sector (Didinti AEI panaudojimą šilumos ir vėsumos gamybai CŠVT sektoriuje)</t>
  </si>
  <si>
    <t>Total</t>
  </si>
  <si>
    <t>specific output</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</si>
  <si>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</si>
  <si>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t>
  </si>
  <si>
    <t>The milestone 2024 and 2029 target for RCO01 equal the milestone 2024 and 2029 target for RCO03.</t>
  </si>
  <si>
    <t>RCO03</t>
  </si>
  <si>
    <t>Enterprises supported by financial instruments (Paramą finansiniais instrumentais gavusios įmonės)</t>
  </si>
  <si>
    <t>Target 2029: in Lithuania there are about 50 heat supply companies. According to very preliminary Lithuanian District Heating Association information around 30 enterprises are interested in using solar technology (solar plants, solar collectors), therefore we assume that 30 enterprises would apply and be supported by 2029. Since  the project's duration seeks 1-1,5 years, we assume that about 30 percent of enterprises could be supported by FI by  2024: 30*0,3=9</t>
  </si>
  <si>
    <t>Target 2029:  in Lithuania there are about 50 heat supply companies. According to very preliminary Lithuanian District Heating Association information around 30 enterprises are interested in using solar technology (solar plants, solar collectors). Out of them around 2/3 are located in Mid West Lithuania and about 1/3 - in Vinius region. Therefore we assume that 20 enterprises would apply and be supported by 2029. Since  the project's duration seeks 1-1,5 years, we assume that about 30 percent of enterprises could be supported with FI by  2024: 20*0,3=6</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</si>
  <si>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15 enterprises would apply and be supported by 2029. Since  the project's duration seeks 2-3 years, we assume that about 20 percent of allocation could be invested  by 2024 and accordingly similar percent of enterprises could be supported with FI:  2024: 15*0,2=3</t>
  </si>
  <si>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10 enterprises would apply and be supported by 2029. Since  the project's duration seeks 2-3 years, we assume that about 20 percent of allocation could be invested  by 2024 and accordingly similar percent of enterprises could be supported with FI:  2024: 10*0,2=2</t>
  </si>
  <si>
    <t xml:space="preserve">Target 2029: According to information provided by Lithuanian District Heating Association mostly  heat suppliers  acting in small district heating systems would be interested in installation of heat pumps. About 30 DH systems are small and are located in Mid West Lithuania. Out of them preliminary 1/3 could apply for support.   It is assumed that  projects will start in 2nd half of 2023. Since  the project's duration seeks around 9 months-1 year, we assume that about 20 percent of enterprises could be supported with FI by  2024: 10*0,2=2 </t>
  </si>
  <si>
    <t xml:space="preserve">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internet).Then with 609.647,7 eur  would be possible to install 609.647,7 eur /2000/1000 =~0,3 MWe of wind PP.  Action's implementation will be based on the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
</t>
  </si>
  <si>
    <r>
      <t>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 alculation of indicators based on the 78 percent of funding intensity. Then with 609647,7 eur  would be possible to install 609647,7 eur /2000/1000 =~</t>
    </r>
    <r>
      <rPr>
        <b/>
        <sz val="11"/>
        <rFont val="Calibri"/>
        <family val="2"/>
        <charset val="186"/>
        <scheme val="minor"/>
      </rPr>
      <t>0,3 MW</t>
    </r>
    <r>
      <rPr>
        <sz val="11"/>
        <rFont val="Calibri"/>
        <family val="2"/>
        <charset val="186"/>
        <scheme val="minor"/>
      </rPr>
      <t>e of wind PP. Action's implementation will be based on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t>
    </r>
  </si>
  <si>
    <r>
      <t>Calculation of indicators based on 22 percent of  funding intensity to maintain the same funding model as in 2014-2020 OP (04.1.1-LVPA-V-114 measure „Installation of RES production capacities in households“, 04.1.1-LVPA-V-115 measure  „RES for households“)(EU amount- 80.491.772,50 Eur +  co-financing rate (Eur.) - 285.379.920,70. Total - 365.871.693,20 Eur.).We assume that administrative costs will be the same  as in 2014-2020 OP for solar PP projects' administration (4,11 percent (365.871.693,20- 4.11 percent= 350.834.366,59 Eur) and those costs are not included into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t>
    </r>
    <r>
      <rPr>
        <sz val="11"/>
        <rFont val="Calibri"/>
        <family val="2"/>
        <charset val="186"/>
      </rPr>
      <t>~</t>
    </r>
    <r>
      <rPr>
        <sz val="11"/>
        <rFont val="Calibri"/>
        <family val="2"/>
        <charset val="186"/>
        <scheme val="minor"/>
      </rPr>
      <t xml:space="preserve">24 MWe of solar PP. </t>
    </r>
  </si>
  <si>
    <t>Calculation of indicators based on 22 percent of  funding intensity to maintain the same funding model as in 2014-2020 OP (04.1.1-LVPA-V-114 measure „Installation of RES production capacities in households“, 04.1.1-LVPA-V-115 measure  „RES for households“). (EU amount- 80.491.772,50 Eur +  co-financing rate (Eur.) - 285.379.920,70. Total - 365.871.693,20 Eur.). We assume that administrative costs will be the same  as in 2014-2020 OP for solar PP projects' administration (4,11 percent (365.871.693,20- 4.11 percent= 350.834.366,59 Eur)  and those costs are not included int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t>
  </si>
  <si>
    <t xml:space="preserve">Calculation of indicators based on 22 percent of  funding intensity to maintain the same funding model as in 2014-2020 OP for solar plants (04.1.1-LVPA-V-114 measure „Installation of RES production capacities in households“, 04.1.1-LVPA-V-115 measure  „RES for households“)(EU amount- 1.645.543,80 Eur +  co-financing rate (Eur.) - 5.834,200,50. Total - 7.479.744,30 Eur.).We assume that administrative costs  (4,11 percent) will be the same  as in 2014-2020 OP for solar PP projects' administration (4,11 percent (7.479.744,30- 4.11 percent= 7.172.326,83 Eur) and those costs are not included int calculation of indicators.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 </t>
  </si>
  <si>
    <t>Calculation of indicators based on 22 percent of  funding intensity to maintain the same funding model as in 2014-2020 OP for solar plants.We assume that administrative costs will be the same (4,11 percent)  as in 2014-2020 OP for solar PP projects' administration (4,11 percent) (04.1.1-LVPA-V-114 measure „Installation of RES production capacities in households“, 04.1.1-LVPA-V-115 measure  „RES for households“)(EU amount- 1.645.543,80 Eur +  co-financing rate (Eur.) - 5.834,200,50. Total - 7.479.744,30 Eur.) and those costs are not included int calculation of indicators (7.479.744,30- 4.11 percent= 7.172.326,83 Eur).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t>
  </si>
  <si>
    <r>
      <t>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t>
    </r>
    <r>
      <rPr>
        <sz val="11"/>
        <rFont val="Calibri"/>
        <family val="2"/>
        <charset val="186"/>
      </rPr>
      <t>~</t>
    </r>
    <r>
      <rPr>
        <sz val="11"/>
        <rFont val="Calibri"/>
        <family val="2"/>
        <charset val="186"/>
        <scheme val="minor"/>
      </rPr>
      <t>5 MW.</t>
    </r>
  </si>
  <si>
    <t>Calculation of indicators based on the 50 percent of funding intensity to maintain the same financial model as in 2014-2020 OP  measure 04.3.2-LVPA-V-111  „Replacement of boilers in households“ (EU amount- 3.720.000 Eur +  co-financing rate (Eur.) - 3.720.000. Total - 7.440.000 Eur.).We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45*x0,1=~5 MW.</t>
  </si>
  <si>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</si>
  <si>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</si>
  <si>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t>Calculation of indicators  is based on the assumption that intensity of funding will be up to 70 percent (out of which ~ 50 percent would be subsidies, 50 percent - loan) (EU amount - 7.913.431,50  +  co-financing rate (Eur.) - 3.391.470,64. Total - 11.304.902,14 Eur.).  
It is planning that loan will be longterm, therefore an effect of repays to indicator  will be seen only after 2029), and 30 percent - private funds (according to the ex ante assessment which is in the finalisation process). 
10 percent (~1,13 MEUR) funds are invested in solar power plants, 70 percent. (~7,9 MEUR) - to solar collectors and 20 percent. - (~2,26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1,13 MEUR/800 EUR/kW = 1413 kW (~ 1,4 MW) power plants. For the planned funds 7,9 MEUR/200 euros/m2 = ~39567 m2 of solar collectors would be installed , which provide for 28 MW capacity (it is estimated that 1000m2 will generate 0,7 MW capacity of power, then ~39567 m2 will generate 91,8 MWe). For the planned funds 2,26 MEUR/200 eur/m3 = 11305 m3, i.e. ~ 8 MWh capacity of heat storage would be installed. Total RES capacity until 2029: 1,4+28=~29,4 MW and heat storage - 8 MWh.The intermediate value (solution for  thermal energy storage) for 2024 is set to 0, as it is assumed that  projects will start in 2023 and will not be completed in 2024 ( projects duration could be longer as it is new projects for the heat sector, therefore it could take time (around 1-1,5 years) to prepare them and to implement ).  The intermediate value ( solar power plants, solar collectors) for 2024 is calculated assuming that projects will start in II half  of 2023 and  about 10 % allocation would be used to fund them. Accordingly about 10%  of indicator would be reached: 29,4MWe x 0,1=~3 MW.</t>
  </si>
  <si>
    <t>Calculation of indicators  is based on the assumption that intensity of funding will be up to 70 percent (out of which ~ 50 percent would be subsidies, 50 percent - loan (EU amount - 10.836.568,50  +  co-financing rate (Eur.) -4.644.243,64. Total - 15.480.812,14 Eur.). 
 It is planning that loan will be longterm, therefore an effect of repays to indicator  will be seen only after 2029), and 30 percent - private funds (according to the ex ante assessment which is in the finalisation process).
 10 percent (~1,548 MEUR) funds are invested in solar power plants, 70 percent. (~10,836 MEUR) - to solar collectors and 20 percent. - (~3,096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1,548 MEUR/800 EUR/kW = 1935 kW (~2 MW) power plants. For the planned funds 10,836 MEUR/200 euros/m2 = ~54183 m2 of solar collectors would be installed , which provide for 38 MW capacity (it is estimated that 1000m2 will generate 0,7 MW capacity of power, then ~54183 m2 will generate 38 MWe). For the planned funds 3,096 MEUR/200 eur/m3 = 15481 m3, i.e. ~ 11 MWh capacity of heat storage would be installed. Total RES capacity until 2029: 2+38=~40 MW and heat storage -11 MWh.The intermediate value (solution for  thermal energy storage) for 2024 is set to 0, as it is assumed that  projects will start in 2023 and will not be completed in 2024 ( projects duration could be longer as it is new projects for the heat sector, therefore it could take time to prepare them and to implement ).  The intermediate value ( solar power plants, solar collectors) for 2024 is calculated assuming that projects will start in II half  of 2023 and  about 10 %.allocation would be used to fund them. Accordingly about 10%  of indicator would be reached: 40MWe x 0,1=~4 MW.</t>
  </si>
  <si>
    <t xml:space="preserve">Calculation of indicators  is based on the assumption that intensity of funding will be up to 70 percent (out of which ~ 50 percent would be subsidies, 50 percent - loan (EU amount - 6.000.000  +  co-financing rate (Eur.) - 2.571.428,57. Total - 8.571.428,57 Eur.).  
It is planning that loan will be longterm, therefore an effect of repays to indicator  will be seen only after 2029), and 30 percent - private funds  (according to the ex ante assessment which is in the finalisation process). 
70 percent of the funds (5,99 MEUR) will be invested in low-capacity biofuel cogeneration plants; 25 percent (2,143 MEUR) - to high efficiency biofuel boilers; 5 percent (0,429 MEUR) - to thermal energy storage facilities (heat tanks). Target 2029 Installation of  small scale CHP (1 MWe + 5 MWt) costs ~5 MEUR (data from 2014-2020 OP projects), so with 5,99 MEUR  we could develop  5,99/5 = 1 MWe and 6 MWt CHP capacity; 1 MW of a high-efficiency biomass boiler costs 0,5 MEUR. For 2,143 MEUR we would install 2,143/0,5=4 MWt of high efficiency boilers. By 2029 a total RES capacity  1+6+4 =  ~11 MW will be installed.
Target 2029: Average market price of 1 m3 heat tanks suitable for DH would cost 200 Euros. For 0,429 MEUR we would create 0,429 /0,0002 = 2145 m3, which is about 99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</si>
  <si>
    <r>
      <t xml:space="preserve">Calculation of indicators is based on the assumption that intensity of funding will be up to 70 percent (out of which ~ 50 percent would be subsidies, 50 percent - loan (EU amount - 31.500.000  +  co-financing rate (Eur.) - 13.500.000. Total -45.000.000 Eur.). 
 It is planning that loan will be longterm, therefore an effect of repays to indicator  will be seen only after 2029), and 30 percent - private funds (according to the ex ante assessment which is in the finalisation process). 
70 percent of the funds (31,5 MEUR) will be invested in small scale biofuel cogeneration plants; 
25 percent (11,25 MEUR) -  high efficiency biofuel boilers; 
5 percent (2,25 MEUR) - thermal energy storage facilities (heat tanks). 
Target 2029: Installation of small scale biomass CHP (1 MWe + 5 MWt ) costs 5 MEUR, so we would create 31,5 MEUR/5 MEUR=  ~6 MWe and 30MWt  CHP capacity for the planned funds; 1 MW of a high-efficiency biomass boiler costs 0,5 MEUR. For 11,25 MEUR we would install 11,25 /0,5 = 22,5 MWt. Until 2029 a total of 6MWe+30MWt+22,5MWt= 58,5 MW RES capacities will be installed.
Average market prices for 1 m3 heat tanks suitable for DH would cost 200 Euros. For  2,25 MEUR we would create 2,25/0,0002 =  11250 m3, which is about  521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r>
    <r>
      <rPr>
        <i/>
        <sz val="11"/>
        <rFont val="Calibri"/>
        <family val="2"/>
        <charset val="186"/>
        <scheme val="minor"/>
      </rPr>
      <t>A national product indicator has been introduced to calculate heat energy storage.</t>
    </r>
  </si>
  <si>
    <t>Calculation of indicators  is based on the assumption that intensity of funding will be up to 70 percent (out of which ~ 50 percent would be subsidies, 50 percent - loan (EU amount - 9.375.000  +  co-financing rate (Eur.) - 4.017.857  Total - 13.392.857 Eur.).  
It is planning that loan will be longterm, therefore an effect of repays to indicator  will be seen only after 2029), and 30 percent - private funds (according to the ex ante assessment which is in the finalisation process).  Target 2029: 100 percent of Category funds  will be invested in heat pumps. Heat pumps with a total capacity of 13 MW can be installed for 13.392.857 MEUR, where cost of 1 MW are ~ 1 MEUR (according to Danish Technology Data). The intermediate value  for 2024 is set to  2,6, as it is assumed that first projects will start in 2nd half of 2023 and around 20 percent of allocation could be invested and similar percent of projects implemented in 2024 ( projects are new to DH sector, therefore it will take about 9 months - 1 year to implement.).</t>
  </si>
  <si>
    <t>projects data</t>
  </si>
  <si>
    <t>counting removed at the level of the specific objective</t>
  </si>
  <si>
    <t>comments</t>
  </si>
  <si>
    <t>Unique will be about 50 percent</t>
  </si>
  <si>
    <t>Ministry of economy and innovation+Ministry of energy</t>
  </si>
  <si>
    <t>All unique will be.</t>
  </si>
  <si>
    <t>Ministry of energy Unique will be about 50 percent. Ministry of economy and innovation all unique will be</t>
  </si>
  <si>
    <r>
      <t xml:space="preserve">Solutions for electricity storage </t>
    </r>
    <r>
      <rPr>
        <i/>
        <sz val="12"/>
        <rFont val="Calibri"/>
        <family val="2"/>
        <charset val="186"/>
        <scheme val="minor"/>
      </rPr>
      <t>(elektros energijos kaupimo sprendimai)</t>
    </r>
  </si>
  <si>
    <t>Storage capacity for electricity  created or expanded due to the support provided.</t>
  </si>
  <si>
    <t>2.2.4. Promoting the deployment of the AEI to industrial enterprises (Skatinti AEI diegimą pramonės įmonėse)</t>
  </si>
  <si>
    <t>fiches are the same as RCO01</t>
  </si>
  <si>
    <t>fiches are the same as RCO03</t>
  </si>
  <si>
    <t>Specific objective – 2.2. promoting renewable energy in accordance with Directive (EU) 2018/2001, including the sustainability criteria set out therein (Skatinti atsinaujinančiąją energiją pagal Direktyvą (ES) 2018/2001, įskaitant joje nustatytus tvarumo kriterijus)</t>
  </si>
  <si>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42% * 90 = 38 companies.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</si>
  <si>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33.333.333,33 Eur (20.000.000,00*100/60) .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(33.333.333,33/314.708,54)*0,85=90 enterprises. As regards milestines for 2024, it is assumed thet the progress of the action, according to the forecast made in 2022 March-April (data from planned calls for proposals and payments), would amount to 42% of the final targets set based on the allocation for 2021-2027: 42%*90=38 companies.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</si>
</sst>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_-;\-* #,##0\ _€_-;_-* &quot;-&quot;\ _€_-;_-@_-"/>
    <numFmt numFmtId="164" formatCode="#,##0.0"/>
    <numFmt numFmtId="165" formatCode="0.0"/>
    <numFmt numFmtId="166" formatCode="0_ ;\-0\ "/>
  </numFmts>
  <fonts count="7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b/>
      <sz val="16"/>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i/>
      <sz val="11"/>
      <color rgb="FFFF0000"/>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i/>
      <sz val="11"/>
      <name val="Calibri"/>
      <family val="2"/>
      <charset val="186"/>
      <scheme val="minor"/>
    </font>
    <font>
      <sz val="11"/>
      <color rgb="FF000000"/>
      <name val="Calibri"/>
      <family val="2"/>
      <charset val="186"/>
      <scheme val="minor"/>
    </font>
    <font>
      <i/>
      <sz val="11"/>
      <color theme="1"/>
      <name val="Calibri"/>
      <family val="2"/>
      <charset val="186"/>
      <scheme val="minor"/>
    </font>
    <font>
      <u/>
      <sz val="11"/>
      <color theme="1"/>
      <name val="Calibri"/>
      <family val="2"/>
      <charset val="186"/>
      <scheme val="minor"/>
    </font>
    <font>
      <i/>
      <sz val="11"/>
      <color rgb="FF000000"/>
      <name val="Calibri"/>
      <family val="2"/>
      <charset val="186"/>
      <scheme val="minor"/>
    </font>
    <font>
      <sz val="11"/>
      <color theme="1"/>
      <name val="Calibri"/>
      <family val="2"/>
      <charset val="186"/>
    </font>
    <font>
      <sz val="11"/>
      <name val="Calibri"/>
      <family val="2"/>
      <scheme val="minor"/>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z val="11"/>
      <color rgb="FFFF0000"/>
      <name val="Calibri"/>
      <family val="2"/>
      <charset val="186"/>
      <scheme val="minor"/>
    </font>
    <font>
      <strike/>
      <sz val="11"/>
      <name val="Calibri"/>
      <family val="2"/>
      <charset val="186"/>
      <scheme val="minor"/>
    </font>
    <font>
      <b/>
      <sz val="11"/>
      <name val="Calibri"/>
      <family val="2"/>
      <scheme val="minor"/>
    </font>
    <font>
      <sz val="11"/>
      <name val="Calibri"/>
      <family val="2"/>
      <charset val="186"/>
    </font>
    <font>
      <b/>
      <sz val="11"/>
      <color theme="1"/>
      <name val="Calibri"/>
      <family val="2"/>
      <charset val="186"/>
    </font>
    <font>
      <i/>
      <sz val="12"/>
      <color rgb="FFFF000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1" fontId="58" fillId="0" borderId="0" applyFont="0" applyFill="0" applyBorder="0" applyAlignment="0" applyProtection="0"/>
  </cellStyleXfs>
  <cellXfs count="609">
    <xf numFmtId="0" fontId="0" fillId="0" borderId="0" xfId="0"/>
    <xf numFmtId="0" fontId="0" fillId="0" borderId="0" xfId="0" applyBorder="1"/>
    <xf numFmtId="0" fontId="8" fillId="0" borderId="0" xfId="0" applyFont="1"/>
    <xf numFmtId="0" fontId="8" fillId="0" borderId="1" xfId="0" applyFont="1" applyBorder="1" applyAlignment="1">
      <alignment horizontal="center" vertical="center" wrapText="1"/>
    </xf>
    <xf numFmtId="0" fontId="8" fillId="0" borderId="0" xfId="0" applyFont="1" applyBorder="1"/>
    <xf numFmtId="0" fontId="8" fillId="0" borderId="23" xfId="0" applyFont="1" applyBorder="1"/>
    <xf numFmtId="0" fontId="0" fillId="0" borderId="0" xfId="0" applyFill="1"/>
    <xf numFmtId="0" fontId="13" fillId="0" borderId="0" xfId="0" applyFont="1" applyAlignment="1"/>
    <xf numFmtId="0" fontId="11" fillId="0" borderId="0" xfId="0" applyFont="1"/>
    <xf numFmtId="0" fontId="8" fillId="0" borderId="0" xfId="0" applyFont="1" applyAlignment="1">
      <alignment wrapText="1"/>
    </xf>
    <xf numFmtId="0" fontId="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21"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8" fillId="0" borderId="0" xfId="0" applyFont="1" applyBorder="1" applyAlignment="1">
      <alignment wrapText="1"/>
    </xf>
    <xf numFmtId="0" fontId="0" fillId="0" borderId="26" xfId="0" applyBorder="1"/>
    <xf numFmtId="0" fontId="11" fillId="0" borderId="0" xfId="0" applyFont="1" applyBorder="1"/>
    <xf numFmtId="0" fontId="11" fillId="0" borderId="0" xfId="0" applyFont="1" applyAlignment="1">
      <alignment vertical="center" wrapText="1"/>
    </xf>
    <xf numFmtId="0" fontId="11" fillId="0" borderId="0" xfId="0" applyFont="1" applyFill="1"/>
    <xf numFmtId="0" fontId="25" fillId="0" borderId="0" xfId="0" applyFont="1" applyAlignment="1"/>
    <xf numFmtId="0" fontId="15" fillId="0" borderId="0" xfId="0" applyFont="1" applyAlignment="1"/>
    <xf numFmtId="0" fontId="15" fillId="0" borderId="0" xfId="0" applyFont="1"/>
    <xf numFmtId="0" fontId="15" fillId="0" borderId="0" xfId="0" applyFont="1" applyAlignment="1">
      <alignment horizontal="center" vertical="center"/>
    </xf>
    <xf numFmtId="0" fontId="15" fillId="0" borderId="10" xfId="0" applyFont="1" applyFill="1" applyBorder="1" applyAlignment="1">
      <alignment horizontal="center" vertical="center"/>
    </xf>
    <xf numFmtId="0" fontId="15" fillId="0" borderId="10" xfId="0" applyFont="1" applyFill="1" applyBorder="1" applyAlignment="1">
      <alignment vertical="center" wrapText="1"/>
    </xf>
    <xf numFmtId="0" fontId="14" fillId="0" borderId="1" xfId="0" applyFont="1" applyFill="1" applyBorder="1" applyAlignment="1">
      <alignment horizontal="center" vertical="center" wrapText="1"/>
    </xf>
    <xf numFmtId="164" fontId="21" fillId="0" borderId="1" xfId="0" applyNumberFormat="1" applyFont="1" applyFill="1" applyBorder="1" applyAlignment="1">
      <alignment horizontal="center" vertical="center"/>
    </xf>
    <xf numFmtId="164" fontId="17" fillId="0" borderId="1" xfId="0" applyNumberFormat="1" applyFont="1" applyFill="1" applyBorder="1" applyAlignment="1">
      <alignment horizontal="center" vertical="center"/>
    </xf>
    <xf numFmtId="0" fontId="15" fillId="0" borderId="0" xfId="0" applyFont="1" applyBorder="1"/>
    <xf numFmtId="0" fontId="15" fillId="0" borderId="0" xfId="0" applyFont="1" applyBorder="1" applyAlignment="1">
      <alignment horizontal="center" vertical="center"/>
    </xf>
    <xf numFmtId="0" fontId="29" fillId="0" borderId="0" xfId="0" applyFont="1"/>
    <xf numFmtId="0" fontId="15" fillId="0" borderId="1" xfId="0" applyFont="1" applyBorder="1" applyAlignment="1">
      <alignment horizontal="center" vertical="center"/>
    </xf>
    <xf numFmtId="164" fontId="14" fillId="0" borderId="2"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Fill="1"/>
    <xf numFmtId="0" fontId="15" fillId="0" borderId="0" xfId="0" applyFont="1" applyFill="1" applyAlignment="1">
      <alignment horizontal="center" vertical="center"/>
    </xf>
    <xf numFmtId="3" fontId="17" fillId="0" borderId="1" xfId="0" applyNumberFormat="1" applyFont="1" applyFill="1" applyBorder="1" applyAlignment="1">
      <alignment horizontal="center" vertical="center" wrapText="1"/>
    </xf>
    <xf numFmtId="164" fontId="15" fillId="0" borderId="0" xfId="0" applyNumberFormat="1" applyFont="1"/>
    <xf numFmtId="164" fontId="14" fillId="0" borderId="11" xfId="0" applyNumberFormat="1" applyFont="1" applyBorder="1" applyAlignment="1">
      <alignment horizontal="left" vertical="center" wrapText="1"/>
    </xf>
    <xf numFmtId="0" fontId="15" fillId="0" borderId="0" xfId="0" applyFont="1" applyBorder="1" applyAlignment="1">
      <alignment horizontal="center"/>
    </xf>
    <xf numFmtId="164" fontId="15" fillId="0" borderId="0" xfId="0" applyNumberFormat="1" applyFont="1" applyBorder="1"/>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3" fontId="21" fillId="0" borderId="1" xfId="0" applyNumberFormat="1" applyFont="1" applyFill="1" applyBorder="1" applyAlignment="1">
      <alignment horizontal="center" vertical="center"/>
    </xf>
    <xf numFmtId="164" fontId="21"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164" fontId="21" fillId="0" borderId="1" xfId="0" applyNumberFormat="1" applyFont="1" applyBorder="1" applyAlignment="1">
      <alignment horizontal="center" vertical="center"/>
    </xf>
    <xf numFmtId="3" fontId="15" fillId="0" borderId="1" xfId="0" applyNumberFormat="1" applyFont="1" applyBorder="1" applyAlignment="1">
      <alignment horizontal="center" vertical="center" wrapText="1"/>
    </xf>
    <xf numFmtId="164" fontId="15" fillId="0" borderId="1" xfId="0" applyNumberFormat="1" applyFont="1" applyBorder="1" applyAlignment="1">
      <alignment horizontal="center" vertical="center" wrapText="1"/>
    </xf>
    <xf numFmtId="0" fontId="15" fillId="0" borderId="1" xfId="0" applyFont="1" applyBorder="1" applyAlignment="1">
      <alignment horizontal="center" wrapText="1"/>
    </xf>
    <xf numFmtId="0" fontId="21" fillId="0" borderId="1" xfId="0" applyFont="1" applyFill="1" applyBorder="1" applyAlignment="1">
      <alignment horizontal="center" vertical="center"/>
    </xf>
    <xf numFmtId="164" fontId="15" fillId="0" borderId="1" xfId="0" applyNumberFormat="1" applyFont="1" applyBorder="1" applyAlignment="1">
      <alignment horizontal="center" vertical="center"/>
    </xf>
    <xf numFmtId="0" fontId="17"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11" fillId="0" borderId="1" xfId="0" applyFont="1" applyFill="1" applyBorder="1" applyAlignment="1">
      <alignment vertical="top"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5" fillId="0" borderId="10" xfId="0" applyFont="1" applyFill="1" applyBorder="1" applyAlignment="1">
      <alignment horizontal="center" vertical="center" wrapText="1"/>
    </xf>
    <xf numFmtId="0" fontId="14" fillId="0" borderId="2" xfId="0" applyFont="1" applyBorder="1" applyAlignment="1">
      <alignment horizontal="center" vertical="center" wrapText="1"/>
    </xf>
    <xf numFmtId="4" fontId="21"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10" xfId="0" applyFont="1" applyFill="1" applyBorder="1" applyAlignment="1">
      <alignment horizontal="center" vertical="center"/>
    </xf>
    <xf numFmtId="0" fontId="21" fillId="0" borderId="1" xfId="0" applyFont="1" applyFill="1" applyBorder="1" applyAlignment="1">
      <alignment horizontal="left" vertical="center" wrapText="1"/>
    </xf>
    <xf numFmtId="0" fontId="0" fillId="0" borderId="0" xfId="0" applyAlignment="1">
      <alignment horizontal="left" vertical="top"/>
    </xf>
    <xf numFmtId="0" fontId="11" fillId="0" borderId="1" xfId="0" applyFont="1" applyFill="1" applyBorder="1" applyAlignment="1">
      <alignment horizontal="left" vertical="top" wrapText="1"/>
    </xf>
    <xf numFmtId="0" fontId="11" fillId="0" borderId="1" xfId="0" applyFont="1" applyFill="1" applyBorder="1" applyAlignment="1">
      <alignment horizontal="left" wrapText="1"/>
    </xf>
    <xf numFmtId="0" fontId="11" fillId="0" borderId="3"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3"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3" xfId="0" applyFont="1" applyFill="1" applyBorder="1" applyAlignment="1">
      <alignment vertical="center" wrapText="1"/>
    </xf>
    <xf numFmtId="0" fontId="11" fillId="0" borderId="3" xfId="0" applyFont="1" applyFill="1" applyBorder="1" applyAlignment="1">
      <alignment horizontal="left" wrapText="1"/>
    </xf>
    <xf numFmtId="0" fontId="11" fillId="0" borderId="1" xfId="0" applyFont="1" applyBorder="1" applyAlignment="1">
      <alignment wrapText="1"/>
    </xf>
    <xf numFmtId="0" fontId="15" fillId="0" borderId="1" xfId="0" applyFont="1" applyBorder="1" applyAlignment="1">
      <alignment vertical="top" wrapText="1"/>
    </xf>
    <xf numFmtId="0" fontId="11" fillId="0" borderId="1" xfId="0" applyFont="1" applyBorder="1" applyAlignment="1">
      <alignment vertical="top" wrapText="1"/>
    </xf>
    <xf numFmtId="0" fontId="21" fillId="0" borderId="1" xfId="0" applyFont="1" applyBorder="1" applyAlignment="1">
      <alignment vertical="top" wrapText="1"/>
    </xf>
    <xf numFmtId="0" fontId="11" fillId="0" borderId="1" xfId="0" applyFont="1" applyBorder="1" applyAlignment="1">
      <alignment horizontal="left" vertical="top" wrapText="1"/>
    </xf>
    <xf numFmtId="0" fontId="11" fillId="0" borderId="3" xfId="0" applyFont="1" applyFill="1" applyBorder="1" applyAlignment="1">
      <alignment vertical="top" wrapText="1"/>
    </xf>
    <xf numFmtId="0" fontId="31"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17" fillId="0" borderId="6" xfId="0" applyFont="1" applyFill="1" applyBorder="1" applyAlignment="1">
      <alignment horizontal="center" vertical="center"/>
    </xf>
    <xf numFmtId="0" fontId="21" fillId="0" borderId="6" xfId="0" applyFont="1" applyFill="1" applyBorder="1" applyAlignment="1">
      <alignment horizontal="center" vertical="center" wrapText="1"/>
    </xf>
    <xf numFmtId="0" fontId="21" fillId="0" borderId="1" xfId="0" applyFont="1" applyFill="1" applyBorder="1" applyAlignment="1">
      <alignment vertical="center" wrapText="1"/>
    </xf>
    <xf numFmtId="0" fontId="27" fillId="0" borderId="1" xfId="0" applyFont="1" applyFill="1" applyBorder="1" applyAlignment="1">
      <alignment horizontal="center" vertical="center" wrapText="1"/>
    </xf>
    <xf numFmtId="3" fontId="17" fillId="0" borderId="10"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7" fillId="0" borderId="9" xfId="0" applyFont="1" applyFill="1" applyBorder="1" applyAlignment="1">
      <alignment horizontal="center" vertical="center"/>
    </xf>
    <xf numFmtId="0" fontId="17" fillId="0" borderId="6"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1" fillId="0" borderId="16" xfId="0" applyFont="1" applyBorder="1" applyAlignment="1">
      <alignment vertical="top" wrapText="1"/>
    </xf>
    <xf numFmtId="0" fontId="11" fillId="0" borderId="3" xfId="0" applyFont="1" applyBorder="1" applyAlignment="1">
      <alignment vertical="top" wrapText="1"/>
    </xf>
    <xf numFmtId="0" fontId="11" fillId="0" borderId="22" xfId="0" applyFont="1" applyBorder="1" applyAlignment="1">
      <alignment vertical="top" wrapText="1"/>
    </xf>
    <xf numFmtId="0" fontId="11" fillId="0" borderId="17" xfId="0" applyFont="1" applyBorder="1" applyAlignment="1">
      <alignment vertical="top" wrapText="1"/>
    </xf>
    <xf numFmtId="0" fontId="17" fillId="0" borderId="16" xfId="0" applyFont="1" applyBorder="1" applyAlignment="1">
      <alignment horizontal="left" vertical="top" wrapText="1"/>
    </xf>
    <xf numFmtId="0" fontId="17" fillId="0" borderId="17" xfId="0" applyFont="1" applyBorder="1" applyAlignment="1">
      <alignment vertical="top" wrapText="1"/>
    </xf>
    <xf numFmtId="0" fontId="16" fillId="2" borderId="9" xfId="0" applyFont="1" applyFill="1" applyBorder="1" applyAlignment="1">
      <alignment horizontal="center" vertical="center" wrapText="1"/>
    </xf>
    <xf numFmtId="0" fontId="16" fillId="0" borderId="17" xfId="0" applyFont="1" applyBorder="1" applyAlignment="1">
      <alignment horizontal="center" vertical="center" wrapText="1"/>
    </xf>
    <xf numFmtId="0" fontId="39"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7" fillId="0" borderId="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23" xfId="0" applyBorder="1" applyAlignment="1">
      <alignment horizontal="left" vertical="top"/>
    </xf>
    <xf numFmtId="0" fontId="11" fillId="0" borderId="11" xfId="0" applyFont="1" applyBorder="1" applyAlignment="1">
      <alignment horizontal="left" vertical="top" wrapText="1"/>
    </xf>
    <xf numFmtId="0" fontId="0" fillId="0" borderId="24" xfId="0" applyBorder="1"/>
    <xf numFmtId="0" fontId="11" fillId="0" borderId="13" xfId="0" applyFont="1" applyBorder="1" applyAlignment="1">
      <alignment horizontal="left" vertical="top" wrapText="1"/>
    </xf>
    <xf numFmtId="0" fontId="11" fillId="0" borderId="14" xfId="0" applyFont="1" applyBorder="1" applyAlignment="1">
      <alignment horizontal="left" vertical="top" wrapText="1"/>
    </xf>
    <xf numFmtId="0" fontId="11" fillId="0" borderId="22" xfId="0" applyFont="1" applyFill="1" applyBorder="1" applyAlignment="1">
      <alignment horizontal="left" vertical="top" wrapText="1"/>
    </xf>
    <xf numFmtId="0" fontId="11" fillId="0" borderId="6" xfId="0" applyFont="1" applyBorder="1" applyAlignment="1">
      <alignment horizontal="center" vertical="center" wrapText="1"/>
    </xf>
    <xf numFmtId="0" fontId="11" fillId="0" borderId="16" xfId="0" applyFont="1" applyBorder="1" applyAlignment="1">
      <alignment horizontal="left" vertical="top" wrapText="1"/>
    </xf>
    <xf numFmtId="0" fontId="8" fillId="0" borderId="24" xfId="0" applyFont="1" applyBorder="1"/>
    <xf numFmtId="165" fontId="8" fillId="0" borderId="1" xfId="0" applyNumberFormat="1" applyFont="1" applyBorder="1" applyAlignment="1">
      <alignment horizontal="center" vertical="center" wrapText="1"/>
    </xf>
    <xf numFmtId="165" fontId="8" fillId="0"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5" fillId="0" borderId="14" xfId="0" applyFont="1" applyBorder="1" applyAlignment="1">
      <alignment horizontal="left" vertical="top" wrapText="1"/>
    </xf>
    <xf numFmtId="0" fontId="15" fillId="0" borderId="11" xfId="0" applyFont="1" applyBorder="1" applyAlignment="1">
      <alignment horizontal="left" vertical="top" wrapText="1"/>
    </xf>
    <xf numFmtId="0" fontId="15" fillId="0" borderId="1" xfId="0" applyFont="1" applyBorder="1" applyAlignment="1">
      <alignment vertical="center" wrapText="1"/>
    </xf>
    <xf numFmtId="3" fontId="21"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3" fontId="17" fillId="0" borderId="2" xfId="0" applyNumberFormat="1" applyFont="1" applyFill="1" applyBorder="1" applyAlignment="1">
      <alignment horizontal="center" vertical="center" wrapText="1"/>
    </xf>
    <xf numFmtId="4" fontId="21" fillId="0" borderId="2" xfId="0" applyNumberFormat="1" applyFont="1" applyFill="1" applyBorder="1" applyAlignment="1">
      <alignment horizontal="center" vertical="center" wrapText="1"/>
    </xf>
    <xf numFmtId="0" fontId="17" fillId="0" borderId="11" xfId="0" applyFont="1" applyFill="1" applyBorder="1" applyAlignment="1">
      <alignment vertical="top" wrapText="1"/>
    </xf>
    <xf numFmtId="0" fontId="25" fillId="0" borderId="0" xfId="0" applyFont="1" applyAlignment="1">
      <alignment horizontal="center"/>
    </xf>
    <xf numFmtId="0" fontId="15" fillId="0" borderId="0" xfId="0" applyFont="1" applyAlignment="1">
      <alignment horizontal="center"/>
    </xf>
    <xf numFmtId="0" fontId="27" fillId="0" borderId="11" xfId="0" applyFont="1" applyFill="1" applyBorder="1" applyAlignment="1">
      <alignment horizontal="center" vertical="center" wrapText="1"/>
    </xf>
    <xf numFmtId="0" fontId="21" fillId="0" borderId="2" xfId="0" applyFont="1" applyFill="1" applyBorder="1" applyAlignment="1">
      <alignment horizontal="left" vertical="center" wrapText="1"/>
    </xf>
    <xf numFmtId="3" fontId="21" fillId="0" borderId="2" xfId="0" applyNumberFormat="1" applyFont="1" applyFill="1" applyBorder="1" applyAlignment="1">
      <alignment horizontal="center" vertical="center"/>
    </xf>
    <xf numFmtId="0" fontId="18" fillId="0" borderId="1" xfId="0" applyFont="1" applyFill="1" applyBorder="1" applyAlignment="1">
      <alignment vertical="center" wrapText="1"/>
    </xf>
    <xf numFmtId="0" fontId="21" fillId="0" borderId="2" xfId="0" applyFont="1" applyFill="1" applyBorder="1" applyAlignment="1">
      <alignment vertical="center" wrapText="1"/>
    </xf>
    <xf numFmtId="165" fontId="7" fillId="0" borderId="1" xfId="0" applyNumberFormat="1" applyFont="1" applyFill="1" applyBorder="1" applyAlignment="1">
      <alignment horizontal="center" vertical="center" wrapText="1"/>
    </xf>
    <xf numFmtId="165" fontId="7" fillId="0" borderId="1" xfId="0" applyNumberFormat="1" applyFont="1" applyBorder="1" applyAlignment="1">
      <alignment horizontal="center" vertical="center" wrapText="1"/>
    </xf>
    <xf numFmtId="164" fontId="30" fillId="0" borderId="0" xfId="0" applyNumberFormat="1" applyFont="1"/>
    <xf numFmtId="0" fontId="15" fillId="0" borderId="6" xfId="0" applyFont="1" applyFill="1" applyBorder="1" applyAlignment="1">
      <alignment horizontal="center" vertical="center" wrapText="1"/>
    </xf>
    <xf numFmtId="0" fontId="11" fillId="3" borderId="1" xfId="0" applyFont="1" applyFill="1" applyBorder="1" applyAlignment="1">
      <alignment horizontal="left" vertical="top" wrapText="1"/>
    </xf>
    <xf numFmtId="0" fontId="15" fillId="0" borderId="6" xfId="0" applyFont="1" applyFill="1" applyBorder="1" applyAlignment="1">
      <alignment horizontal="center" vertical="center"/>
    </xf>
    <xf numFmtId="0" fontId="15" fillId="0" borderId="6" xfId="0" applyFont="1" applyFill="1" applyBorder="1" applyAlignment="1">
      <alignment vertical="center" wrapText="1"/>
    </xf>
    <xf numFmtId="0" fontId="11" fillId="0" borderId="6" xfId="0" applyFont="1" applyFill="1" applyBorder="1" applyAlignment="1">
      <alignment horizontal="left" vertical="center" wrapText="1"/>
    </xf>
    <xf numFmtId="0" fontId="40" fillId="0" borderId="0" xfId="0" applyFont="1" applyBorder="1"/>
    <xf numFmtId="0" fontId="0" fillId="0" borderId="27" xfId="0" applyBorder="1"/>
    <xf numFmtId="0" fontId="34" fillId="0" borderId="3" xfId="0" applyFont="1" applyFill="1" applyBorder="1" applyAlignment="1">
      <alignment horizontal="left" vertical="top" wrapText="1"/>
    </xf>
    <xf numFmtId="0" fontId="11" fillId="3" borderId="1" xfId="0" applyFont="1" applyFill="1" applyBorder="1" applyAlignment="1">
      <alignment vertical="top" wrapText="1"/>
    </xf>
    <xf numFmtId="0" fontId="15" fillId="3" borderId="1" xfId="0" applyFont="1" applyFill="1" applyBorder="1" applyAlignment="1">
      <alignment vertical="top" wrapText="1"/>
    </xf>
    <xf numFmtId="0" fontId="11" fillId="3" borderId="6" xfId="0" applyFont="1" applyFill="1" applyBorder="1" applyAlignment="1">
      <alignment vertical="top" wrapText="1"/>
    </xf>
    <xf numFmtId="0" fontId="21" fillId="3" borderId="1" xfId="0" applyFont="1" applyFill="1" applyBorder="1" applyAlignment="1">
      <alignment vertical="top" wrapText="1"/>
    </xf>
    <xf numFmtId="0" fontId="21" fillId="0" borderId="6" xfId="0" applyFont="1" applyFill="1" applyBorder="1" applyAlignment="1">
      <alignment horizontal="center" vertical="center"/>
    </xf>
    <xf numFmtId="0" fontId="21" fillId="0" borderId="6" xfId="0" applyFont="1" applyFill="1" applyBorder="1" applyAlignment="1">
      <alignment horizontal="left" vertical="center" wrapText="1"/>
    </xf>
    <xf numFmtId="4" fontId="21" fillId="0" borderId="6" xfId="0" applyNumberFormat="1" applyFont="1" applyFill="1" applyBorder="1" applyAlignment="1">
      <alignment horizontal="center" vertical="center" wrapText="1"/>
    </xf>
    <xf numFmtId="0" fontId="11" fillId="0" borderId="6" xfId="0" applyFont="1" applyFill="1" applyBorder="1" applyAlignment="1">
      <alignment horizontal="left" vertical="top" wrapText="1"/>
    </xf>
    <xf numFmtId="0" fontId="37" fillId="0" borderId="1" xfId="0" applyFont="1" applyFill="1" applyBorder="1" applyAlignment="1">
      <alignment horizontal="left" wrapText="1"/>
    </xf>
    <xf numFmtId="0" fontId="11" fillId="3" borderId="1" xfId="0" applyFont="1" applyFill="1" applyBorder="1" applyAlignment="1">
      <alignment wrapText="1"/>
    </xf>
    <xf numFmtId="0" fontId="21" fillId="0" borderId="8" xfId="0" applyFont="1" applyFill="1" applyBorder="1" applyAlignment="1">
      <alignment horizontal="center" vertical="center" wrapText="1"/>
    </xf>
    <xf numFmtId="0" fontId="15" fillId="0" borderId="1" xfId="0" applyFont="1" applyFill="1" applyBorder="1" applyAlignment="1">
      <alignment vertical="top" wrapText="1"/>
    </xf>
    <xf numFmtId="164" fontId="21" fillId="0" borderId="6" xfId="0" applyNumberFormat="1" applyFont="1" applyFill="1" applyBorder="1" applyAlignment="1">
      <alignment horizontal="center" vertical="center" wrapText="1"/>
    </xf>
    <xf numFmtId="0" fontId="21" fillId="0" borderId="10" xfId="0" applyFont="1" applyFill="1" applyBorder="1" applyAlignment="1">
      <alignment horizontal="left" vertical="center" wrapText="1"/>
    </xf>
    <xf numFmtId="0" fontId="17" fillId="0" borderId="27" xfId="0" applyFont="1" applyFill="1" applyBorder="1" applyAlignment="1">
      <alignment vertical="top" wrapText="1"/>
    </xf>
    <xf numFmtId="0" fontId="11" fillId="3" borderId="10" xfId="0" applyFont="1" applyFill="1" applyBorder="1" applyAlignment="1">
      <alignment vertical="top" wrapText="1"/>
    </xf>
    <xf numFmtId="164" fontId="21" fillId="0" borderId="6"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4" fontId="21" fillId="0" borderId="2" xfId="0" applyNumberFormat="1" applyFont="1" applyFill="1" applyBorder="1" applyAlignment="1">
      <alignment horizontal="center" vertical="center" wrapText="1"/>
    </xf>
    <xf numFmtId="4" fontId="21" fillId="0" borderId="10"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14" fillId="0" borderId="2" xfId="0" applyFont="1" applyBorder="1" applyAlignment="1">
      <alignment horizontal="center" vertical="center" wrapText="1"/>
    </xf>
    <xf numFmtId="164" fontId="21" fillId="0" borderId="2" xfId="0" applyNumberFormat="1" applyFont="1" applyFill="1" applyBorder="1" applyAlignment="1">
      <alignment horizontal="center" vertical="center" wrapText="1"/>
    </xf>
    <xf numFmtId="164" fontId="21" fillId="0" borderId="10"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4" fontId="21" fillId="0" borderId="1" xfId="0" applyNumberFormat="1" applyFont="1" applyFill="1" applyBorder="1" applyAlignment="1">
      <alignment horizontal="center" vertical="center" wrapText="1"/>
    </xf>
    <xf numFmtId="0" fontId="21" fillId="0" borderId="10" xfId="0" applyFont="1" applyFill="1" applyBorder="1" applyAlignment="1">
      <alignment horizontal="center" vertical="center"/>
    </xf>
    <xf numFmtId="164" fontId="21" fillId="0" borderId="1" xfId="0" applyNumberFormat="1" applyFont="1" applyFill="1" applyBorder="1" applyAlignment="1">
      <alignment horizontal="center" vertical="center" wrapText="1"/>
    </xf>
    <xf numFmtId="164" fontId="21" fillId="0" borderId="8" xfId="0" applyNumberFormat="1" applyFont="1" applyFill="1" applyBorder="1" applyAlignment="1">
      <alignment horizontal="center" vertical="center" wrapText="1"/>
    </xf>
    <xf numFmtId="164" fontId="21" fillId="0" borderId="2" xfId="0" applyNumberFormat="1" applyFont="1" applyFill="1" applyBorder="1" applyAlignment="1">
      <alignment horizontal="center" vertical="center"/>
    </xf>
    <xf numFmtId="164" fontId="21" fillId="0" borderId="10" xfId="0" applyNumberFormat="1" applyFont="1" applyFill="1" applyBorder="1" applyAlignment="1">
      <alignment horizontal="center" vertical="center"/>
    </xf>
    <xf numFmtId="0" fontId="15" fillId="0" borderId="1" xfId="0" applyFont="1" applyBorder="1" applyAlignment="1">
      <alignment horizontal="left" vertical="center" wrapText="1"/>
    </xf>
    <xf numFmtId="0" fontId="52" fillId="0" borderId="1" xfId="0" applyFont="1" applyBorder="1" applyAlignment="1">
      <alignment horizontal="center" vertical="center" wrapText="1"/>
    </xf>
    <xf numFmtId="3" fontId="50" fillId="0" borderId="1"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xf>
    <xf numFmtId="0" fontId="50" fillId="0" borderId="6" xfId="0" applyFont="1" applyFill="1" applyBorder="1" applyAlignment="1">
      <alignment horizontal="center" vertical="center"/>
    </xf>
    <xf numFmtId="0" fontId="50" fillId="0" borderId="32" xfId="0" applyFont="1" applyFill="1" applyBorder="1" applyAlignment="1">
      <alignment horizontal="center" vertical="center"/>
    </xf>
    <xf numFmtId="0" fontId="50" fillId="0" borderId="32" xfId="0" applyFont="1" applyFill="1" applyBorder="1" applyAlignment="1">
      <alignment horizontal="center" vertical="center" wrapText="1"/>
    </xf>
    <xf numFmtId="0" fontId="6" fillId="0" borderId="0" xfId="0" applyFont="1"/>
    <xf numFmtId="0" fontId="6" fillId="0" borderId="0" xfId="0" applyFont="1" applyAlignment="1">
      <alignment horizontal="center" vertical="center"/>
    </xf>
    <xf numFmtId="0" fontId="6" fillId="2" borderId="0" xfId="0" applyFont="1" applyFill="1" applyBorder="1" applyAlignment="1">
      <alignment horizontal="left" vertical="top" wrapText="1"/>
    </xf>
    <xf numFmtId="164" fontId="6" fillId="0" borderId="0" xfId="0" applyNumberFormat="1" applyFont="1"/>
    <xf numFmtId="0" fontId="50" fillId="0" borderId="9" xfId="0" applyFont="1" applyFill="1" applyBorder="1" applyAlignment="1">
      <alignment horizontal="center" vertical="center"/>
    </xf>
    <xf numFmtId="0" fontId="6" fillId="0" borderId="0" xfId="0" applyFont="1" applyBorder="1"/>
    <xf numFmtId="164" fontId="6" fillId="0" borderId="0" xfId="0" applyNumberFormat="1" applyFont="1" applyBorder="1"/>
    <xf numFmtId="0" fontId="6" fillId="0" borderId="0" xfId="0" applyFont="1" applyBorder="1" applyAlignment="1">
      <alignment horizontal="center" vertical="top" wrapText="1"/>
    </xf>
    <xf numFmtId="4" fontId="6" fillId="0" borderId="0" xfId="0" applyNumberFormat="1" applyFont="1" applyBorder="1" applyAlignment="1">
      <alignment horizontal="center" vertical="center"/>
    </xf>
    <xf numFmtId="0" fontId="56" fillId="0" borderId="0" xfId="0" applyFont="1" applyBorder="1" applyAlignment="1">
      <alignment horizontal="center" vertical="center" wrapText="1"/>
    </xf>
    <xf numFmtId="0" fontId="56" fillId="0" borderId="0" xfId="0" applyFont="1" applyBorder="1" applyAlignment="1">
      <alignment wrapText="1"/>
    </xf>
    <xf numFmtId="0" fontId="6" fillId="0" borderId="0" xfId="0" applyFont="1" applyBorder="1" applyAlignment="1">
      <alignment horizontal="center" vertical="center"/>
    </xf>
    <xf numFmtId="4" fontId="6" fillId="0" borderId="0" xfId="0" applyNumberFormat="1" applyFont="1" applyBorder="1"/>
    <xf numFmtId="0" fontId="6" fillId="2" borderId="0" xfId="0" applyFont="1" applyFill="1" applyBorder="1" applyAlignment="1">
      <alignment horizontal="center" vertical="center" wrapText="1"/>
    </xf>
    <xf numFmtId="0" fontId="6" fillId="0" borderId="0" xfId="0" applyFont="1" applyBorder="1" applyAlignment="1">
      <alignment vertical="center" wrapText="1"/>
    </xf>
    <xf numFmtId="164" fontId="6" fillId="0" borderId="0" xfId="0" applyNumberFormat="1" applyFont="1" applyBorder="1" applyAlignment="1">
      <alignment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wrapText="1"/>
    </xf>
    <xf numFmtId="3" fontId="6" fillId="2" borderId="1" xfId="0" applyNumberFormat="1" applyFont="1" applyFill="1" applyBorder="1" applyAlignment="1">
      <alignment horizontal="center" vertical="center" wrapText="1"/>
    </xf>
    <xf numFmtId="3" fontId="6" fillId="0" borderId="0" xfId="0" applyNumberFormat="1" applyFont="1"/>
    <xf numFmtId="0" fontId="6" fillId="0" borderId="0" xfId="0" applyFont="1" applyFill="1" applyBorder="1" applyAlignment="1">
      <alignment horizontal="center" vertical="top" wrapText="1"/>
    </xf>
    <xf numFmtId="0" fontId="6" fillId="0" borderId="0" xfId="0" applyFont="1" applyBorder="1" applyAlignment="1">
      <alignment vertical="top" wrapText="1"/>
    </xf>
    <xf numFmtId="0" fontId="6" fillId="0" borderId="0" xfId="0" applyFont="1" applyBorder="1" applyAlignment="1">
      <alignment vertical="center"/>
    </xf>
    <xf numFmtId="0" fontId="51" fillId="0" borderId="0" xfId="0" applyFont="1" applyFill="1" applyBorder="1" applyAlignment="1">
      <alignment horizontal="center" vertical="center" wrapText="1"/>
    </xf>
    <xf numFmtId="0" fontId="55" fillId="0" borderId="0" xfId="0" applyFont="1" applyFill="1" applyBorder="1" applyAlignment="1">
      <alignment vertical="center" wrapText="1"/>
    </xf>
    <xf numFmtId="0" fontId="51" fillId="0" borderId="0" xfId="0" applyFont="1" applyFill="1" applyBorder="1" applyAlignment="1">
      <alignment horizontal="center" vertical="center"/>
    </xf>
    <xf numFmtId="4" fontId="51" fillId="0" borderId="0" xfId="0" applyNumberFormat="1" applyFont="1" applyFill="1" applyBorder="1" applyAlignment="1">
      <alignment horizontal="center" vertical="center" wrapText="1"/>
    </xf>
    <xf numFmtId="0" fontId="50" fillId="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0" fillId="2" borderId="32" xfId="0" applyFont="1" applyFill="1" applyBorder="1" applyAlignment="1">
      <alignment horizontal="center" vertical="center"/>
    </xf>
    <xf numFmtId="0" fontId="0" fillId="0" borderId="0" xfId="0" applyFont="1"/>
    <xf numFmtId="0" fontId="9" fillId="0" borderId="9" xfId="0" applyFont="1" applyBorder="1" applyAlignment="1">
      <alignment vertical="top" wrapText="1"/>
    </xf>
    <xf numFmtId="0" fontId="9" fillId="0" borderId="17" xfId="0" applyFont="1" applyBorder="1" applyAlignment="1">
      <alignment vertical="top" wrapText="1"/>
    </xf>
    <xf numFmtId="0" fontId="10" fillId="2" borderId="17" xfId="0" applyFont="1" applyFill="1" applyBorder="1" applyAlignment="1">
      <alignment vertical="top" wrapText="1"/>
    </xf>
    <xf numFmtId="0" fontId="9" fillId="0" borderId="9" xfId="0" applyFont="1" applyBorder="1" applyAlignment="1">
      <alignment vertical="top"/>
    </xf>
    <xf numFmtId="0" fontId="0" fillId="0" borderId="26" xfId="0" applyFont="1" applyBorder="1"/>
    <xf numFmtId="0" fontId="0" fillId="0" borderId="1" xfId="0" applyBorder="1" applyAlignment="1">
      <alignment horizontal="center" vertical="center"/>
    </xf>
    <xf numFmtId="0" fontId="0" fillId="0" borderId="6" xfId="0" applyBorder="1" applyAlignment="1">
      <alignment horizontal="center" vertical="center"/>
    </xf>
    <xf numFmtId="0" fontId="57" fillId="0" borderId="13" xfId="0" applyFont="1" applyBorder="1" applyAlignment="1">
      <alignment vertical="center" wrapText="1"/>
    </xf>
    <xf numFmtId="0" fontId="0" fillId="0" borderId="10" xfId="0" applyBorder="1" applyAlignment="1">
      <alignment horizontal="center" vertical="center"/>
    </xf>
    <xf numFmtId="0" fontId="50" fillId="0" borderId="9" xfId="0" applyFont="1" applyBorder="1" applyAlignment="1">
      <alignment horizontal="center" vertical="center"/>
    </xf>
    <xf numFmtId="0" fontId="50" fillId="0" borderId="35" xfId="0" applyFont="1" applyBorder="1" applyAlignment="1">
      <alignment horizontal="center" vertical="center" wrapText="1"/>
    </xf>
    <xf numFmtId="0" fontId="50" fillId="0" borderId="4" xfId="0" applyFont="1" applyBorder="1" applyAlignment="1">
      <alignment horizontal="center" vertical="center"/>
    </xf>
    <xf numFmtId="1" fontId="50" fillId="0" borderId="9" xfId="0" applyNumberFormat="1" applyFont="1" applyBorder="1" applyAlignment="1">
      <alignment horizontal="center" vertical="center"/>
    </xf>
    <xf numFmtId="3" fontId="50" fillId="0" borderId="9" xfId="0" applyNumberFormat="1" applyFont="1" applyBorder="1" applyAlignment="1">
      <alignment horizontal="center" vertical="center"/>
    </xf>
    <xf numFmtId="4" fontId="50" fillId="0" borderId="4" xfId="0" applyNumberFormat="1" applyFont="1" applyBorder="1" applyAlignment="1">
      <alignment horizontal="center" vertical="center" wrapText="1"/>
    </xf>
    <xf numFmtId="0" fontId="9" fillId="0" borderId="0" xfId="0" applyFont="1" applyBorder="1" applyAlignment="1">
      <alignment horizontal="left" vertical="top" wrapText="1"/>
    </xf>
    <xf numFmtId="0" fontId="9" fillId="0" borderId="0" xfId="0" applyFont="1" applyBorder="1" applyAlignment="1">
      <alignment vertical="top" wrapText="1"/>
    </xf>
    <xf numFmtId="0" fontId="9" fillId="0" borderId="0" xfId="0" applyFont="1" applyBorder="1" applyAlignment="1">
      <alignment vertical="top"/>
    </xf>
    <xf numFmtId="0" fontId="9" fillId="0" borderId="0" xfId="0" applyFont="1" applyBorder="1" applyAlignment="1">
      <alignment horizontal="center" vertical="top" wrapText="1"/>
    </xf>
    <xf numFmtId="0" fontId="9" fillId="0" borderId="0" xfId="0" applyFont="1" applyBorder="1" applyAlignment="1">
      <alignment horizontal="center" vertical="top"/>
    </xf>
    <xf numFmtId="0" fontId="6" fillId="0" borderId="0" xfId="0" applyFont="1" applyBorder="1" applyAlignment="1">
      <alignment vertical="top"/>
    </xf>
    <xf numFmtId="3" fontId="6" fillId="0" borderId="0" xfId="0" applyNumberFormat="1" applyFont="1" applyBorder="1" applyAlignment="1">
      <alignment horizontal="center" vertical="top" wrapText="1"/>
    </xf>
    <xf numFmtId="0" fontId="9" fillId="0" borderId="0" xfId="0" applyFont="1" applyBorder="1" applyAlignment="1">
      <alignment horizontal="left" vertical="top"/>
    </xf>
    <xf numFmtId="0" fontId="0" fillId="0" borderId="0" xfId="0" applyFont="1" applyBorder="1"/>
    <xf numFmtId="0" fontId="56" fillId="0" borderId="1" xfId="0"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0" fontId="50" fillId="2" borderId="1" xfId="0" applyFont="1" applyFill="1" applyBorder="1" applyAlignment="1">
      <alignment horizontal="center" vertical="center"/>
    </xf>
    <xf numFmtId="164" fontId="50" fillId="2" borderId="1"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xf>
    <xf numFmtId="0" fontId="59" fillId="0" borderId="1" xfId="0" applyFont="1" applyBorder="1" applyAlignment="1">
      <alignment horizontal="center" vertical="center"/>
    </xf>
    <xf numFmtId="0" fontId="59" fillId="0" borderId="1" xfId="0" applyFont="1" applyBorder="1" applyAlignment="1">
      <alignment vertical="center"/>
    </xf>
    <xf numFmtId="0" fontId="60" fillId="0" borderId="0" xfId="0" applyFont="1" applyAlignment="1">
      <alignment vertical="center"/>
    </xf>
    <xf numFmtId="0" fontId="60" fillId="0" borderId="1" xfId="0" applyFont="1" applyBorder="1" applyAlignment="1">
      <alignment horizontal="center" vertical="center"/>
    </xf>
    <xf numFmtId="0" fontId="60" fillId="0" borderId="1" xfId="0" applyFont="1" applyBorder="1" applyAlignment="1">
      <alignment vertical="center"/>
    </xf>
    <xf numFmtId="0" fontId="61" fillId="0" borderId="1" xfId="0" applyFont="1" applyBorder="1" applyAlignment="1">
      <alignment vertical="center"/>
    </xf>
    <xf numFmtId="0" fontId="62" fillId="0" borderId="1" xfId="0" applyFont="1" applyFill="1" applyBorder="1" applyAlignment="1">
      <alignment horizontal="left" vertical="center" wrapText="1"/>
    </xf>
    <xf numFmtId="0" fontId="61" fillId="0" borderId="1" xfId="0" applyFont="1" applyBorder="1" applyAlignment="1">
      <alignment horizontal="left" vertical="center"/>
    </xf>
    <xf numFmtId="0" fontId="64" fillId="0" borderId="1" xfId="0" applyFont="1" applyBorder="1"/>
    <xf numFmtId="0" fontId="64" fillId="0" borderId="1" xfId="0" applyFont="1" applyBorder="1" applyAlignment="1">
      <alignment vertical="top" wrapText="1"/>
    </xf>
    <xf numFmtId="0" fontId="61" fillId="0" borderId="1" xfId="0" applyFont="1" applyBorder="1" applyAlignment="1">
      <alignment vertical="center" wrapText="1"/>
    </xf>
    <xf numFmtId="0" fontId="64" fillId="0" borderId="1" xfId="0" applyFont="1" applyBorder="1" applyAlignment="1">
      <alignment horizontal="left" vertical="top" wrapText="1"/>
    </xf>
    <xf numFmtId="0" fontId="61" fillId="0" borderId="1" xfId="0" applyFont="1" applyBorder="1" applyAlignment="1" applyProtection="1">
      <alignment vertical="center" wrapText="1"/>
    </xf>
    <xf numFmtId="0" fontId="60" fillId="0" borderId="0" xfId="0" applyFont="1" applyAlignment="1">
      <alignment horizontal="center" vertical="center"/>
    </xf>
    <xf numFmtId="166" fontId="0" fillId="0" borderId="0" xfId="1" applyNumberFormat="1" applyFont="1" applyAlignment="1">
      <alignment vertical="center"/>
    </xf>
    <xf numFmtId="0" fontId="5" fillId="0" borderId="1" xfId="0" applyFont="1" applyBorder="1" applyAlignment="1">
      <alignment horizontal="center" vertical="center" wrapText="1"/>
    </xf>
    <xf numFmtId="0" fontId="65" fillId="0" borderId="0" xfId="0" applyFont="1" applyFill="1"/>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vertical="center" wrapText="1"/>
    </xf>
    <xf numFmtId="0" fontId="4" fillId="0" borderId="0" xfId="0" applyFont="1"/>
    <xf numFmtId="4" fontId="6" fillId="0" borderId="0" xfId="0" applyNumberFormat="1" applyFont="1" applyAlignment="1">
      <alignment horizontal="center"/>
    </xf>
    <xf numFmtId="164" fontId="6" fillId="0" borderId="0" xfId="0" applyNumberFormat="1" applyFont="1" applyAlignment="1">
      <alignment horizontal="center"/>
    </xf>
    <xf numFmtId="0" fontId="9" fillId="0" borderId="0" xfId="0" applyFont="1"/>
    <xf numFmtId="0" fontId="0" fillId="0" borderId="1" xfId="0" applyBorder="1" applyAlignment="1">
      <alignment horizontal="center" vertical="center" wrapText="1"/>
    </xf>
    <xf numFmtId="0" fontId="50" fillId="0" borderId="1" xfId="0" applyFont="1" applyFill="1" applyBorder="1" applyAlignment="1">
      <alignment horizontal="center" vertical="center" wrapText="1"/>
    </xf>
    <xf numFmtId="0" fontId="50" fillId="0" borderId="9" xfId="0" applyFont="1" applyFill="1" applyBorder="1" applyAlignment="1">
      <alignment horizontal="center" vertical="center" wrapText="1"/>
    </xf>
    <xf numFmtId="4" fontId="50"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xf>
    <xf numFmtId="4" fontId="50" fillId="0" borderId="6" xfId="0" applyNumberFormat="1" applyFont="1" applyFill="1" applyBorder="1" applyAlignment="1">
      <alignment horizontal="center" vertical="center" wrapText="1"/>
    </xf>
    <xf numFmtId="3" fontId="6" fillId="0" borderId="0" xfId="0" applyNumberFormat="1" applyFont="1" applyBorder="1" applyAlignment="1">
      <alignment horizontal="left" vertical="top" wrapText="1"/>
    </xf>
    <xf numFmtId="3" fontId="6" fillId="0" borderId="0" xfId="0" applyNumberFormat="1" applyFont="1" applyBorder="1" applyAlignment="1">
      <alignment vertical="top" wrapText="1"/>
    </xf>
    <xf numFmtId="3" fontId="50" fillId="2" borderId="0" xfId="0" applyNumberFormat="1" applyFont="1" applyFill="1" applyBorder="1" applyAlignment="1">
      <alignment vertical="top" wrapText="1"/>
    </xf>
    <xf numFmtId="4" fontId="57" fillId="0" borderId="33" xfId="0" applyNumberFormat="1" applyFont="1" applyBorder="1" applyAlignment="1">
      <alignment horizontal="left" vertical="center" wrapText="1"/>
    </xf>
    <xf numFmtId="4" fontId="57" fillId="0" borderId="36" xfId="0" applyNumberFormat="1" applyFont="1" applyBorder="1" applyAlignment="1">
      <alignment horizontal="left" vertical="center" wrapText="1"/>
    </xf>
    <xf numFmtId="0" fontId="3" fillId="0" borderId="0" xfId="0" applyFont="1"/>
    <xf numFmtId="0" fontId="50" fillId="2" borderId="6" xfId="0" applyFont="1" applyFill="1" applyBorder="1" applyAlignment="1">
      <alignment horizontal="center" vertical="center" wrapText="1"/>
    </xf>
    <xf numFmtId="0" fontId="3" fillId="0" borderId="0" xfId="0" applyFont="1" applyFill="1"/>
    <xf numFmtId="0" fontId="3" fillId="0" borderId="0" xfId="0" applyFont="1" applyBorder="1"/>
    <xf numFmtId="164" fontId="3" fillId="0" borderId="0" xfId="0" applyNumberFormat="1" applyFont="1" applyBorder="1"/>
    <xf numFmtId="0" fontId="3" fillId="0" borderId="0" xfId="0" applyFont="1" applyFill="1" applyBorder="1"/>
    <xf numFmtId="3" fontId="3" fillId="0" borderId="0" xfId="0" applyNumberFormat="1" applyFont="1" applyBorder="1"/>
    <xf numFmtId="0" fontId="3" fillId="0" borderId="0" xfId="0" applyFont="1" applyBorder="1" applyAlignment="1">
      <alignment horizontal="center" vertical="center"/>
    </xf>
    <xf numFmtId="165" fontId="3" fillId="0" borderId="0" xfId="0" applyNumberFormat="1" applyFont="1" applyBorder="1" applyAlignment="1">
      <alignment horizontal="center" vertical="center"/>
    </xf>
    <xf numFmtId="4" fontId="3" fillId="0" borderId="0" xfId="0" applyNumberFormat="1" applyFont="1" applyBorder="1"/>
    <xf numFmtId="164" fontId="3" fillId="0" borderId="0" xfId="0" applyNumberFormat="1" applyFont="1"/>
    <xf numFmtId="3" fontId="3" fillId="0" borderId="0" xfId="0" applyNumberFormat="1" applyFont="1"/>
    <xf numFmtId="0" fontId="3" fillId="0" borderId="0" xfId="0" applyFont="1" applyAlignment="1">
      <alignment horizontal="center" vertical="center"/>
    </xf>
    <xf numFmtId="4" fontId="3" fillId="0" borderId="0" xfId="0" applyNumberFormat="1" applyFont="1"/>
    <xf numFmtId="0" fontId="57" fillId="2" borderId="1" xfId="0" applyFont="1" applyFill="1" applyBorder="1" applyAlignment="1">
      <alignment horizontal="center" vertical="center"/>
    </xf>
    <xf numFmtId="0" fontId="57" fillId="2" borderId="1" xfId="0" applyFont="1" applyFill="1" applyBorder="1" applyAlignment="1">
      <alignment horizontal="center" vertical="center" wrapText="1"/>
    </xf>
    <xf numFmtId="0" fontId="57" fillId="2" borderId="9" xfId="0" applyFont="1" applyFill="1" applyBorder="1" applyAlignment="1">
      <alignment horizontal="center" vertical="center"/>
    </xf>
    <xf numFmtId="0" fontId="57" fillId="2" borderId="9" xfId="0" applyFont="1" applyFill="1" applyBorder="1" applyAlignment="1">
      <alignment horizontal="center" vertical="center" wrapText="1"/>
    </xf>
    <xf numFmtId="4" fontId="57" fillId="2" borderId="1" xfId="0" applyNumberFormat="1"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top" wrapText="1"/>
    </xf>
    <xf numFmtId="3" fontId="3" fillId="0" borderId="0" xfId="0" applyNumberFormat="1" applyFont="1" applyBorder="1" applyAlignment="1">
      <alignment horizontal="center" vertical="center"/>
    </xf>
    <xf numFmtId="0" fontId="51" fillId="0" borderId="1" xfId="0" applyFont="1" applyFill="1" applyBorder="1" applyAlignment="1">
      <alignment horizontal="center" vertical="center"/>
    </xf>
    <xf numFmtId="0" fontId="47" fillId="0" borderId="0" xfId="0" applyFont="1" applyBorder="1" applyAlignment="1">
      <alignment vertical="top" wrapText="1"/>
    </xf>
    <xf numFmtId="0" fontId="50" fillId="2" borderId="13" xfId="0" applyFont="1" applyFill="1" applyBorder="1" applyAlignment="1">
      <alignment vertical="center" wrapText="1"/>
    </xf>
    <xf numFmtId="0" fontId="3" fillId="0" borderId="33" xfId="0" applyFont="1" applyFill="1" applyBorder="1" applyAlignment="1">
      <alignment vertical="center" wrapText="1"/>
    </xf>
    <xf numFmtId="0" fontId="50" fillId="2" borderId="33" xfId="0" applyFont="1" applyFill="1" applyBorder="1" applyAlignment="1">
      <alignment vertical="center" wrapText="1"/>
    </xf>
    <xf numFmtId="0" fontId="50" fillId="2" borderId="33"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57" fillId="2" borderId="33" xfId="0" applyFont="1" applyFill="1" applyBorder="1" applyAlignment="1">
      <alignment horizontal="left" vertical="center" wrapText="1"/>
    </xf>
    <xf numFmtId="4" fontId="57" fillId="2" borderId="9" xfId="0" applyNumberFormat="1" applyFont="1" applyFill="1" applyBorder="1" applyAlignment="1">
      <alignment horizontal="center" vertical="center" wrapText="1"/>
    </xf>
    <xf numFmtId="0" fontId="57" fillId="2" borderId="14" xfId="0" applyFont="1" applyFill="1" applyBorder="1" applyAlignment="1">
      <alignment horizontal="left" vertical="center" wrapText="1"/>
    </xf>
    <xf numFmtId="0" fontId="56" fillId="0" borderId="1" xfId="0" applyFont="1" applyBorder="1" applyAlignment="1">
      <alignment wrapText="1"/>
    </xf>
    <xf numFmtId="0" fontId="6" fillId="0" borderId="1" xfId="0" applyFont="1" applyBorder="1" applyAlignment="1">
      <alignment wrapText="1"/>
    </xf>
    <xf numFmtId="0" fontId="3" fillId="0" borderId="1" xfId="0" applyFont="1" applyBorder="1" applyAlignment="1">
      <alignment horizontal="center" vertical="center" wrapText="1"/>
    </xf>
    <xf numFmtId="0" fontId="3" fillId="2" borderId="0" xfId="0" applyFont="1" applyFill="1" applyBorder="1" applyAlignment="1">
      <alignment horizontal="left" vertical="top" wrapText="1"/>
    </xf>
    <xf numFmtId="0" fontId="3" fillId="0" borderId="0" xfId="0" applyFont="1" applyAlignment="1">
      <alignment vertical="center"/>
    </xf>
    <xf numFmtId="0" fontId="6" fillId="0" borderId="0" xfId="0" applyFont="1" applyAlignment="1">
      <alignment vertical="center"/>
    </xf>
    <xf numFmtId="0" fontId="6" fillId="0" borderId="1" xfId="0" applyFont="1" applyFill="1" applyBorder="1" applyAlignment="1">
      <alignment horizontal="center" vertical="center"/>
    </xf>
    <xf numFmtId="3"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9" fillId="3"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69" fillId="0" borderId="13" xfId="0" applyFont="1" applyBorder="1" applyAlignment="1">
      <alignment horizontal="center" vertical="center" wrapText="1"/>
    </xf>
    <xf numFmtId="0" fontId="56" fillId="0" borderId="33" xfId="0" applyFont="1" applyBorder="1" applyAlignment="1">
      <alignment horizontal="center" vertical="center" wrapText="1"/>
    </xf>
    <xf numFmtId="0" fontId="6" fillId="0" borderId="33" xfId="0" applyFont="1" applyBorder="1" applyAlignment="1">
      <alignment wrapText="1"/>
    </xf>
    <xf numFmtId="0" fontId="6" fillId="0" borderId="33" xfId="0" applyFont="1" applyBorder="1"/>
    <xf numFmtId="0" fontId="3" fillId="0" borderId="33" xfId="0" applyFont="1" applyBorder="1" applyAlignment="1">
      <alignment vertical="center" wrapText="1"/>
    </xf>
    <xf numFmtId="0" fontId="0" fillId="2" borderId="32" xfId="0" applyFill="1" applyBorder="1" applyAlignment="1">
      <alignment horizontal="center" vertical="center"/>
    </xf>
    <xf numFmtId="0" fontId="3" fillId="0" borderId="33" xfId="0" applyFont="1" applyBorder="1" applyAlignment="1">
      <alignment vertical="center"/>
    </xf>
    <xf numFmtId="0" fontId="50" fillId="2" borderId="37" xfId="0" applyFont="1" applyFill="1" applyBorder="1" applyAlignment="1">
      <alignment horizontal="center" vertical="center"/>
    </xf>
    <xf numFmtId="0" fontId="50" fillId="0" borderId="9" xfId="0" applyFont="1" applyBorder="1" applyAlignment="1">
      <alignment horizontal="center" vertical="center" wrapText="1"/>
    </xf>
    <xf numFmtId="0" fontId="0" fillId="0" borderId="9" xfId="0" applyBorder="1" applyAlignment="1">
      <alignment horizontal="center" vertical="center"/>
    </xf>
    <xf numFmtId="0" fontId="56" fillId="0" borderId="9" xfId="0" applyFont="1" applyFill="1" applyBorder="1" applyAlignment="1">
      <alignment horizontal="center" vertical="center" wrapText="1"/>
    </xf>
    <xf numFmtId="3" fontId="0" fillId="2" borderId="9" xfId="0" applyNumberFormat="1" applyFill="1" applyBorder="1" applyAlignment="1">
      <alignment horizontal="center" vertical="center"/>
    </xf>
    <xf numFmtId="0" fontId="6" fillId="0" borderId="9" xfId="0" applyFont="1" applyBorder="1" applyAlignment="1">
      <alignment wrapText="1"/>
    </xf>
    <xf numFmtId="0" fontId="6" fillId="0" borderId="14" xfId="0" applyFont="1" applyBorder="1"/>
    <xf numFmtId="0" fontId="70" fillId="0" borderId="0" xfId="0" applyFont="1" applyAlignment="1">
      <alignment vertical="center" wrapText="1"/>
    </xf>
    <xf numFmtId="0" fontId="62" fillId="0" borderId="1" xfId="0" applyFont="1" applyBorder="1" applyAlignment="1">
      <alignment vertical="top" wrapText="1"/>
    </xf>
    <xf numFmtId="0" fontId="50"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6" fillId="2" borderId="1" xfId="0" applyFont="1" applyFill="1" applyBorder="1" applyAlignment="1">
      <alignment horizontal="center" vertical="center" wrapText="1"/>
    </xf>
    <xf numFmtId="0" fontId="2" fillId="2" borderId="0" xfId="0" applyFont="1" applyFill="1" applyAlignment="1">
      <alignment vertical="center" wrapText="1"/>
    </xf>
    <xf numFmtId="0" fontId="0" fillId="0" borderId="10" xfId="0" applyBorder="1" applyAlignment="1">
      <alignment horizontal="center" vertical="center" wrapText="1"/>
    </xf>
    <xf numFmtId="3" fontId="3"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1" xfId="0" applyFont="1" applyFill="1" applyBorder="1" applyAlignment="1">
      <alignment horizontal="center" vertical="center"/>
    </xf>
    <xf numFmtId="0" fontId="50" fillId="2" borderId="1" xfId="0" applyFont="1" applyFill="1" applyBorder="1" applyAlignment="1">
      <alignment horizontal="center" vertical="center" wrapText="1"/>
    </xf>
    <xf numFmtId="4" fontId="50" fillId="0" borderId="1"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0" fillId="0" borderId="6" xfId="0" applyFont="1" applyFill="1" applyBorder="1" applyAlignment="1">
      <alignment horizontal="center" vertical="center" wrapText="1"/>
    </xf>
    <xf numFmtId="1" fontId="57" fillId="0" borderId="6" xfId="0" applyNumberFormat="1" applyFont="1" applyBorder="1" applyAlignment="1">
      <alignment horizontal="center" vertical="center"/>
    </xf>
    <xf numFmtId="4" fontId="57" fillId="0" borderId="6" xfId="0" applyNumberFormat="1" applyFont="1" applyBorder="1" applyAlignment="1">
      <alignment horizontal="center" vertical="center" wrapText="1"/>
    </xf>
    <xf numFmtId="1" fontId="57" fillId="0" borderId="10" xfId="0" applyNumberFormat="1" applyFont="1" applyBorder="1" applyAlignment="1">
      <alignment horizontal="center" vertical="center"/>
    </xf>
    <xf numFmtId="4" fontId="57" fillId="0" borderId="10" xfId="0" applyNumberFormat="1" applyFont="1" applyBorder="1" applyAlignment="1">
      <alignment horizontal="center" vertical="center" wrapText="1"/>
    </xf>
    <xf numFmtId="0" fontId="50" fillId="0" borderId="10" xfId="0" applyFont="1" applyFill="1" applyBorder="1" applyAlignment="1">
      <alignment horizontal="center" vertical="center"/>
    </xf>
    <xf numFmtId="0" fontId="50" fillId="0" borderId="10" xfId="0" applyFont="1" applyFill="1" applyBorder="1" applyAlignment="1">
      <alignment horizontal="center" vertical="center" wrapText="1"/>
    </xf>
    <xf numFmtId="0" fontId="50" fillId="2" borderId="10" xfId="0" applyFont="1" applyFill="1" applyBorder="1" applyAlignment="1">
      <alignment horizontal="center" vertical="center" wrapText="1"/>
    </xf>
    <xf numFmtId="4" fontId="50" fillId="0" borderId="10" xfId="0" applyNumberFormat="1" applyFont="1" applyFill="1" applyBorder="1" applyAlignment="1">
      <alignment horizontal="center" vertical="center" wrapText="1"/>
    </xf>
    <xf numFmtId="0" fontId="50" fillId="2" borderId="39" xfId="0" applyFont="1" applyFill="1" applyBorder="1" applyAlignment="1">
      <alignment horizontal="left" vertical="center" wrapText="1"/>
    </xf>
    <xf numFmtId="0" fontId="3" fillId="0" borderId="9" xfId="0" applyFont="1" applyFill="1" applyBorder="1" applyAlignment="1">
      <alignment horizontal="center" vertical="center" wrapText="1"/>
    </xf>
    <xf numFmtId="3" fontId="3" fillId="0" borderId="9" xfId="0" applyNumberFormat="1" applyFont="1" applyBorder="1" applyAlignment="1">
      <alignment horizontal="center" vertical="center"/>
    </xf>
    <xf numFmtId="0" fontId="50" fillId="2" borderId="9" xfId="0" applyFont="1" applyFill="1" applyBorder="1" applyAlignment="1">
      <alignment horizontal="center" vertical="center" wrapText="1"/>
    </xf>
    <xf numFmtId="0" fontId="52" fillId="0" borderId="9" xfId="0" applyFont="1" applyBorder="1" applyAlignment="1">
      <alignment horizontal="center" vertical="center" wrapText="1"/>
    </xf>
    <xf numFmtId="4" fontId="50" fillId="0" borderId="9" xfId="0" applyNumberFormat="1" applyFont="1" applyFill="1" applyBorder="1" applyAlignment="1">
      <alignment horizontal="center" vertical="center" wrapText="1"/>
    </xf>
    <xf numFmtId="0" fontId="50" fillId="2" borderId="14" xfId="0" applyFont="1" applyFill="1" applyBorder="1" applyAlignment="1">
      <alignment vertical="center" wrapText="1"/>
    </xf>
    <xf numFmtId="0" fontId="9" fillId="0" borderId="9" xfId="0" applyFont="1" applyBorder="1" applyAlignment="1">
      <alignment horizontal="center" vertical="center" wrapText="1"/>
    </xf>
    <xf numFmtId="164" fontId="9" fillId="0" borderId="17" xfId="0" applyNumberFormat="1" applyFont="1" applyBorder="1" applyAlignment="1">
      <alignment horizontal="left" vertical="center" wrapText="1"/>
    </xf>
    <xf numFmtId="0" fontId="10" fillId="0" borderId="17" xfId="0" applyFont="1" applyFill="1" applyBorder="1" applyAlignment="1">
      <alignment horizontal="center" vertical="center" wrapText="1"/>
    </xf>
    <xf numFmtId="0" fontId="50" fillId="2" borderId="32"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49" fillId="0" borderId="0" xfId="0" applyFont="1" applyAlignment="1">
      <alignment horizontal="left"/>
    </xf>
    <xf numFmtId="0" fontId="14" fillId="0" borderId="5" xfId="0" applyFont="1" applyBorder="1" applyAlignment="1">
      <alignment horizontal="center" vertical="center" wrapText="1"/>
    </xf>
    <xf numFmtId="0" fontId="14" fillId="0" borderId="12" xfId="0" applyFont="1" applyBorder="1" applyAlignment="1">
      <alignment horizontal="center" vertical="center" wrapText="1"/>
    </xf>
    <xf numFmtId="164" fontId="14" fillId="0" borderId="7" xfId="0" applyNumberFormat="1" applyFont="1" applyFill="1" applyBorder="1" applyAlignment="1">
      <alignment horizontal="center" vertical="center" wrapText="1"/>
    </xf>
    <xf numFmtId="164" fontId="14" fillId="0" borderId="8" xfId="0" applyNumberFormat="1"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xf>
    <xf numFmtId="0" fontId="15" fillId="0" borderId="1" xfId="0" applyFont="1" applyFill="1" applyBorder="1" applyAlignment="1">
      <alignment horizontal="left" vertical="center" wrapText="1"/>
    </xf>
    <xf numFmtId="0" fontId="16" fillId="0" borderId="15" xfId="0" applyFont="1" applyFill="1" applyBorder="1" applyAlignment="1">
      <alignment horizontal="center" vertical="center" wrapText="1"/>
    </xf>
    <xf numFmtId="0" fontId="16" fillId="0" borderId="27" xfId="0" applyFont="1" applyFill="1" applyBorder="1" applyAlignment="1">
      <alignment horizontal="center" vertical="center" wrapText="1"/>
    </xf>
    <xf numFmtId="0" fontId="27" fillId="0" borderId="1" xfId="0" applyFont="1" applyBorder="1" applyAlignment="1">
      <alignment horizontal="center" vertical="center" wrapText="1"/>
    </xf>
    <xf numFmtId="0" fontId="15" fillId="0" borderId="2" xfId="0" applyNumberFormat="1" applyFont="1" applyFill="1" applyBorder="1" applyAlignment="1">
      <alignment horizontal="center" vertical="center" wrapText="1"/>
    </xf>
    <xf numFmtId="0" fontId="15" fillId="0" borderId="8" xfId="0" applyNumberFormat="1"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164" fontId="15" fillId="0" borderId="8" xfId="0" applyNumberFormat="1" applyFont="1" applyFill="1" applyBorder="1" applyAlignment="1">
      <alignment horizontal="center" vertical="center" wrapText="1"/>
    </xf>
    <xf numFmtId="164" fontId="15" fillId="0" borderId="10"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0"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4" fontId="15" fillId="0" borderId="8" xfId="0" applyNumberFormat="1" applyFont="1" applyFill="1" applyBorder="1" applyAlignment="1">
      <alignment horizontal="center" vertical="center" wrapText="1"/>
    </xf>
    <xf numFmtId="4" fontId="15" fillId="0" borderId="10" xfId="0" applyNumberFormat="1" applyFont="1" applyFill="1" applyBorder="1" applyAlignment="1">
      <alignment horizontal="center" vertical="center" wrapText="1"/>
    </xf>
    <xf numFmtId="164" fontId="15" fillId="0" borderId="4"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6"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5" fillId="0" borderId="4" xfId="0" applyFont="1" applyFill="1" applyBorder="1" applyAlignment="1">
      <alignment horizontal="left" vertical="center" wrapText="1"/>
    </xf>
    <xf numFmtId="4" fontId="11" fillId="0" borderId="2" xfId="0" applyNumberFormat="1" applyFont="1" applyFill="1" applyBorder="1" applyAlignment="1">
      <alignment horizontal="center" vertical="center" wrapText="1"/>
    </xf>
    <xf numFmtId="4" fontId="11" fillId="0" borderId="8"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64" fontId="21" fillId="0" borderId="2" xfId="0" applyNumberFormat="1" applyFont="1" applyFill="1" applyBorder="1" applyAlignment="1">
      <alignment horizontal="center" vertical="center" wrapText="1"/>
    </xf>
    <xf numFmtId="164" fontId="21" fillId="0" borderId="8" xfId="0" applyNumberFormat="1" applyFont="1" applyFill="1" applyBorder="1" applyAlignment="1">
      <alignment horizontal="center" vertical="center" wrapText="1"/>
    </xf>
    <xf numFmtId="164" fontId="21" fillId="0" borderId="10"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10" xfId="0" applyFont="1" applyFill="1" applyBorder="1" applyAlignment="1">
      <alignment horizontal="left" vertical="top" wrapText="1"/>
    </xf>
    <xf numFmtId="0" fontId="15" fillId="3" borderId="2" xfId="0" applyFont="1" applyFill="1" applyBorder="1" applyAlignment="1">
      <alignment horizontal="left" vertical="top" wrapText="1"/>
    </xf>
    <xf numFmtId="0" fontId="15" fillId="3" borderId="8" xfId="0" applyFont="1" applyFill="1" applyBorder="1" applyAlignment="1">
      <alignment horizontal="left" vertical="top" wrapText="1"/>
    </xf>
    <xf numFmtId="0" fontId="11" fillId="3" borderId="10" xfId="0" applyFont="1" applyFill="1" applyBorder="1" applyAlignment="1">
      <alignment horizontal="left" vertical="top" wrapText="1"/>
    </xf>
    <xf numFmtId="0" fontId="15" fillId="0" borderId="7" xfId="0" applyFont="1" applyFill="1" applyBorder="1" applyAlignment="1">
      <alignment horizontal="center" vertical="center" wrapText="1"/>
    </xf>
    <xf numFmtId="0" fontId="15" fillId="0" borderId="4" xfId="0" applyFont="1" applyFill="1" applyBorder="1" applyAlignment="1">
      <alignment horizontal="center" vertical="center" wrapText="1"/>
    </xf>
    <xf numFmtId="164" fontId="15" fillId="0" borderId="7" xfId="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16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3" borderId="2" xfId="0" applyFont="1" applyFill="1" applyBorder="1" applyAlignment="1">
      <alignment vertical="top" wrapText="1"/>
    </xf>
    <xf numFmtId="0" fontId="21" fillId="3" borderId="10" xfId="0" applyFont="1" applyFill="1" applyBorder="1" applyAlignment="1">
      <alignment vertical="top" wrapText="1"/>
    </xf>
    <xf numFmtId="0" fontId="15" fillId="0" borderId="2" xfId="0" applyFont="1" applyFill="1" applyBorder="1" applyAlignment="1">
      <alignment vertical="center" wrapText="1"/>
    </xf>
    <xf numFmtId="0" fontId="15" fillId="0" borderId="10" xfId="0" applyFont="1" applyFill="1" applyBorder="1" applyAlignment="1">
      <alignment vertical="center" wrapText="1"/>
    </xf>
    <xf numFmtId="0" fontId="21" fillId="0"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4" fontId="21" fillId="0" borderId="2" xfId="0" applyNumberFormat="1" applyFont="1" applyFill="1" applyBorder="1" applyAlignment="1">
      <alignment horizontal="center" vertical="center" wrapText="1"/>
    </xf>
    <xf numFmtId="4" fontId="21" fillId="0" borderId="10"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10" xfId="0" applyFont="1" applyFill="1" applyBorder="1" applyAlignment="1">
      <alignment horizontal="left" vertical="center" wrapText="1"/>
    </xf>
    <xf numFmtId="164" fontId="15" fillId="0" borderId="2" xfId="0" applyNumberFormat="1" applyFont="1" applyFill="1" applyBorder="1" applyAlignment="1">
      <alignment horizontal="center" vertical="center"/>
    </xf>
    <xf numFmtId="164" fontId="15" fillId="0" borderId="8" xfId="0" applyNumberFormat="1" applyFont="1" applyFill="1" applyBorder="1" applyAlignment="1">
      <alignment horizontal="center" vertical="center"/>
    </xf>
    <xf numFmtId="164" fontId="15" fillId="0" borderId="10" xfId="0" applyNumberFormat="1" applyFont="1" applyFill="1" applyBorder="1" applyAlignment="1">
      <alignment horizontal="center" vertical="center"/>
    </xf>
    <xf numFmtId="164" fontId="15" fillId="0" borderId="6"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15" fillId="0" borderId="6" xfId="0" applyFont="1" applyFill="1" applyBorder="1" applyAlignment="1">
      <alignment horizontal="left" vertical="center" wrapText="1"/>
    </xf>
    <xf numFmtId="164"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4" fontId="15" fillId="0" borderId="10"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0" borderId="10"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4" fontId="2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21" fillId="0" borderId="1" xfId="0" applyFont="1" applyBorder="1" applyAlignment="1">
      <alignment vertical="top" wrapText="1"/>
    </xf>
    <xf numFmtId="0" fontId="15" fillId="0" borderId="1" xfId="0" applyFont="1" applyFill="1" applyBorder="1" applyAlignment="1">
      <alignment vertical="center" wrapText="1"/>
    </xf>
    <xf numFmtId="0" fontId="11" fillId="0" borderId="1" xfId="0" applyFont="1" applyFill="1" applyBorder="1" applyAlignment="1">
      <alignment vertical="center" wrapText="1"/>
    </xf>
    <xf numFmtId="3"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15" fillId="0" borderId="2" xfId="0" applyFont="1" applyBorder="1" applyAlignment="1">
      <alignment horizontal="left" vertical="top" wrapText="1"/>
    </xf>
    <xf numFmtId="0" fontId="11" fillId="0" borderId="10" xfId="0" applyFont="1" applyBorder="1" applyAlignment="1">
      <alignment horizontal="left" vertical="top" wrapText="1"/>
    </xf>
    <xf numFmtId="164" fontId="11"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26" fillId="0" borderId="6" xfId="0" applyFont="1" applyBorder="1" applyAlignment="1">
      <alignment horizontal="center" vertical="center"/>
    </xf>
    <xf numFmtId="3"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50" fillId="0" borderId="1" xfId="0" applyFont="1" applyFill="1" applyBorder="1" applyAlignment="1">
      <alignment horizontal="center" vertical="center" wrapText="1"/>
    </xf>
    <xf numFmtId="3" fontId="3" fillId="0" borderId="9" xfId="0" applyNumberFormat="1" applyFont="1" applyFill="1" applyBorder="1" applyAlignment="1">
      <alignment horizontal="center" vertical="center" wrapText="1"/>
    </xf>
    <xf numFmtId="4" fontId="3" fillId="0" borderId="9" xfId="0" applyNumberFormat="1" applyFont="1" applyFill="1" applyBorder="1" applyAlignment="1">
      <alignment horizontal="center" vertical="center" wrapText="1"/>
    </xf>
    <xf numFmtId="3" fontId="3" fillId="0" borderId="9" xfId="0" applyNumberFormat="1" applyFont="1" applyFill="1" applyBorder="1" applyAlignment="1">
      <alignment horizontal="center" vertical="center"/>
    </xf>
    <xf numFmtId="0" fontId="50" fillId="0" borderId="9" xfId="0" applyFont="1" applyFill="1" applyBorder="1" applyAlignment="1">
      <alignment horizontal="center" vertical="center" wrapText="1"/>
    </xf>
    <xf numFmtId="0" fontId="50" fillId="2" borderId="33" xfId="0" applyFont="1" applyFill="1" applyBorder="1" applyAlignment="1">
      <alignment horizontal="left" vertical="center" wrapText="1"/>
    </xf>
    <xf numFmtId="0" fontId="50" fillId="2" borderId="33" xfId="0" applyFont="1" applyFill="1" applyBorder="1" applyAlignment="1">
      <alignment horizontal="left" vertical="center"/>
    </xf>
    <xf numFmtId="0" fontId="50" fillId="0" borderId="1" xfId="0" applyFont="1" applyFill="1" applyBorder="1" applyAlignment="1">
      <alignment horizontal="center" vertical="center"/>
    </xf>
    <xf numFmtId="0" fontId="50" fillId="2" borderId="1" xfId="0" applyFont="1" applyFill="1" applyBorder="1" applyAlignment="1">
      <alignment horizontal="center" vertical="center" wrapText="1"/>
    </xf>
    <xf numFmtId="4" fontId="50" fillId="0" borderId="1" xfId="0" applyNumberFormat="1"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7" xfId="0" applyFont="1" applyFill="1" applyBorder="1" applyAlignment="1">
      <alignment horizontal="center" vertical="center" wrapText="1"/>
    </xf>
    <xf numFmtId="3" fontId="50" fillId="0" borderId="1" xfId="0" applyNumberFormat="1" applyFont="1" applyFill="1" applyBorder="1" applyAlignment="1">
      <alignment horizontal="center" vertical="center" wrapText="1"/>
    </xf>
    <xf numFmtId="3" fontId="50" fillId="0" borderId="1" xfId="0" applyNumberFormat="1" applyFont="1" applyFill="1" applyBorder="1" applyAlignment="1">
      <alignment horizontal="center" vertical="center"/>
    </xf>
    <xf numFmtId="4" fontId="9" fillId="0" borderId="1" xfId="0" applyNumberFormat="1" applyFont="1" applyFill="1" applyBorder="1" applyAlignment="1">
      <alignment horizontal="center" vertical="center" wrapText="1"/>
    </xf>
    <xf numFmtId="0" fontId="9" fillId="0" borderId="16" xfId="0" applyFont="1" applyBorder="1" applyAlignment="1">
      <alignment horizontal="center" vertical="top" wrapText="1"/>
    </xf>
    <xf numFmtId="0" fontId="9" fillId="0" borderId="20" xfId="0" applyFont="1" applyBorder="1" applyAlignment="1">
      <alignment horizontal="center" vertical="top" wrapText="1"/>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0" fontId="9" fillId="0" borderId="34" xfId="0" applyFont="1" applyBorder="1" applyAlignment="1">
      <alignment horizontal="left" vertical="top"/>
    </xf>
    <xf numFmtId="0" fontId="9" fillId="0" borderId="36" xfId="0" applyFont="1" applyBorder="1" applyAlignment="1">
      <alignment horizontal="left" vertical="top"/>
    </xf>
    <xf numFmtId="0" fontId="57" fillId="0" borderId="21"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9" xfId="0" applyFont="1" applyBorder="1" applyAlignment="1">
      <alignment horizontal="center" vertical="center" wrapText="1"/>
    </xf>
    <xf numFmtId="3" fontId="0" fillId="0" borderId="7" xfId="0" applyNumberFormat="1" applyBorder="1" applyAlignment="1">
      <alignment horizontal="center" vertical="top"/>
    </xf>
    <xf numFmtId="3" fontId="0" fillId="0" borderId="8" xfId="0" applyNumberFormat="1" applyBorder="1" applyAlignment="1">
      <alignment horizontal="center" vertical="top"/>
    </xf>
    <xf numFmtId="3" fontId="0" fillId="0" borderId="4" xfId="0" applyNumberFormat="1" applyBorder="1" applyAlignment="1">
      <alignment horizontal="center" vertical="top"/>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4" xfId="0" applyFont="1" applyBorder="1" applyAlignment="1">
      <alignment horizontal="center" vertical="center" wrapText="1"/>
    </xf>
    <xf numFmtId="3" fontId="0" fillId="2" borderId="7" xfId="0" applyNumberFormat="1" applyFill="1" applyBorder="1" applyAlignment="1">
      <alignment horizontal="center" vertical="top" wrapText="1"/>
    </xf>
    <xf numFmtId="3" fontId="0" fillId="2" borderId="8" xfId="0" applyNumberFormat="1" applyFill="1" applyBorder="1" applyAlignment="1">
      <alignment horizontal="center" vertical="top" wrapText="1"/>
    </xf>
    <xf numFmtId="3" fontId="0" fillId="2" borderId="4" xfId="0" applyNumberFormat="1" applyFill="1" applyBorder="1" applyAlignment="1">
      <alignment horizontal="center" vertical="top"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9" fillId="0" borderId="21" xfId="0" applyFont="1" applyBorder="1" applyAlignment="1">
      <alignment horizontal="left" vertical="top" wrapText="1"/>
    </xf>
    <xf numFmtId="0" fontId="9" fillId="0" borderId="19" xfId="0" applyFont="1" applyBorder="1" applyAlignment="1">
      <alignment horizontal="left" vertical="top" wrapText="1"/>
    </xf>
    <xf numFmtId="0" fontId="9" fillId="0" borderId="30" xfId="0" applyFont="1" applyBorder="1" applyAlignment="1">
      <alignment horizontal="center" vertical="top" wrapText="1"/>
    </xf>
    <xf numFmtId="0" fontId="9" fillId="0" borderId="31" xfId="0" applyFont="1" applyBorder="1" applyAlignment="1">
      <alignment horizontal="center" vertical="top" wrapText="1"/>
    </xf>
    <xf numFmtId="0" fontId="9" fillId="0" borderId="29" xfId="0" applyFont="1" applyBorder="1" applyAlignment="1">
      <alignment horizontal="center" vertical="top" wrapText="1"/>
    </xf>
    <xf numFmtId="0" fontId="9" fillId="0" borderId="7" xfId="0" applyFont="1" applyBorder="1" applyAlignment="1">
      <alignment horizontal="left" vertical="top" wrapText="1"/>
    </xf>
    <xf numFmtId="0" fontId="9" fillId="0" borderId="4" xfId="0" applyFont="1" applyBorder="1" applyAlignment="1">
      <alignment horizontal="left" vertical="top" wrapText="1"/>
    </xf>
    <xf numFmtId="0" fontId="9" fillId="0" borderId="16" xfId="0" applyFont="1" applyBorder="1" applyAlignment="1">
      <alignment horizontal="center" vertical="top"/>
    </xf>
    <xf numFmtId="0" fontId="9" fillId="0" borderId="20" xfId="0" applyFont="1" applyBorder="1" applyAlignment="1">
      <alignment horizontal="center" vertical="top"/>
    </xf>
    <xf numFmtId="0" fontId="9" fillId="0" borderId="7" xfId="0" applyFont="1" applyBorder="1" applyAlignment="1">
      <alignment horizontal="center" vertical="top"/>
    </xf>
    <xf numFmtId="0" fontId="9" fillId="0" borderId="4" xfId="0" applyFont="1" applyBorder="1" applyAlignment="1">
      <alignment horizontal="center" vertical="top"/>
    </xf>
    <xf numFmtId="3" fontId="3" fillId="0" borderId="6"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Border="1" applyAlignment="1">
      <alignment horizontal="center" vertical="top" wrapText="1"/>
    </xf>
    <xf numFmtId="0" fontId="9" fillId="0" borderId="9" xfId="0" applyFont="1" applyBorder="1" applyAlignment="1">
      <alignment horizontal="center" vertical="top" wrapText="1"/>
    </xf>
    <xf numFmtId="0" fontId="9" fillId="0" borderId="6" xfId="0" applyFont="1" applyBorder="1" applyAlignment="1">
      <alignment horizontal="center" vertical="top"/>
    </xf>
    <xf numFmtId="0" fontId="9" fillId="0" borderId="9" xfId="0" applyFont="1" applyBorder="1" applyAlignment="1">
      <alignment horizontal="center" vertical="top"/>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7" xfId="0" applyFont="1" applyBorder="1" applyAlignment="1">
      <alignment horizontal="center" vertical="center" wrapText="1"/>
    </xf>
    <xf numFmtId="164" fontId="9" fillId="0" borderId="7"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4" fontId="3" fillId="0" borderId="10"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50" fillId="0" borderId="0" xfId="0" applyFont="1" applyAlignment="1">
      <alignment horizontal="left" wrapText="1"/>
    </xf>
    <xf numFmtId="0" fontId="50" fillId="0" borderId="10" xfId="0" applyFont="1" applyFill="1" applyBorder="1" applyAlignment="1">
      <alignment horizontal="center" vertical="center" wrapText="1"/>
    </xf>
    <xf numFmtId="0" fontId="50" fillId="0" borderId="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9" fillId="0" borderId="16"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11" fillId="0" borderId="7" xfId="0" applyNumberFormat="1" applyFont="1" applyBorder="1" applyAlignment="1">
      <alignment horizontal="center" vertical="center"/>
    </xf>
    <xf numFmtId="0" fontId="11" fillId="0" borderId="4" xfId="0" applyFont="1" applyBorder="1" applyAlignment="1">
      <alignment horizontal="center" vertical="center"/>
    </xf>
    <xf numFmtId="4" fontId="11" fillId="0" borderId="7"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164" fontId="11" fillId="0" borderId="7" xfId="0" applyNumberFormat="1" applyFont="1" applyFill="1" applyBorder="1" applyAlignment="1">
      <alignment horizontal="center" vertical="center" wrapText="1"/>
    </xf>
    <xf numFmtId="164" fontId="11" fillId="0" borderId="8" xfId="0" applyNumberFormat="1" applyFont="1" applyFill="1" applyBorder="1" applyAlignment="1">
      <alignment horizontal="center" vertical="center" wrapText="1"/>
    </xf>
    <xf numFmtId="164" fontId="11" fillId="0" borderId="8" xfId="0" applyNumberFormat="1" applyFont="1" applyBorder="1" applyAlignment="1">
      <alignment horizontal="center" vertical="center"/>
    </xf>
    <xf numFmtId="0" fontId="11" fillId="0" borderId="21" xfId="0" applyNumberFormat="1" applyFont="1" applyBorder="1" applyAlignment="1">
      <alignment horizontal="center" vertical="center" wrapText="1"/>
    </xf>
    <xf numFmtId="0" fontId="11" fillId="0" borderId="18"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Fill="1" applyBorder="1" applyAlignment="1">
      <alignment horizontal="center" vertical="center" wrapText="1"/>
    </xf>
    <xf numFmtId="0" fontId="17" fillId="2" borderId="6" xfId="0" applyFont="1" applyFill="1" applyBorder="1" applyAlignment="1">
      <alignment horizontal="left" vertical="center" wrapText="1"/>
    </xf>
    <xf numFmtId="0" fontId="17" fillId="2" borderId="9" xfId="0" applyFont="1" applyFill="1" applyBorder="1" applyAlignment="1">
      <alignment horizontal="left" vertical="center" wrapText="1"/>
    </xf>
    <xf numFmtId="164" fontId="17" fillId="0" borderId="6" xfId="0" applyNumberFormat="1" applyFont="1" applyFill="1" applyBorder="1" applyAlignment="1">
      <alignment horizontal="center" vertical="center" wrapText="1"/>
    </xf>
    <xf numFmtId="164" fontId="17" fillId="0" borderId="9" xfId="0" applyNumberFormat="1" applyFont="1" applyFill="1" applyBorder="1" applyAlignment="1">
      <alignment horizontal="center" vertical="center" wrapText="1"/>
    </xf>
    <xf numFmtId="164" fontId="17" fillId="0" borderId="6" xfId="0" applyNumberFormat="1" applyFont="1" applyFill="1" applyBorder="1" applyAlignment="1">
      <alignment horizontal="center" vertical="center"/>
    </xf>
    <xf numFmtId="164" fontId="17" fillId="0" borderId="9" xfId="0" applyNumberFormat="1" applyFont="1" applyFill="1" applyBorder="1" applyAlignment="1">
      <alignment horizontal="center" vertical="center"/>
    </xf>
    <xf numFmtId="164" fontId="11" fillId="0" borderId="4" xfId="0" applyNumberFormat="1" applyFont="1" applyFill="1" applyBorder="1" applyAlignment="1">
      <alignment horizontal="center" vertical="center" wrapText="1"/>
    </xf>
    <xf numFmtId="0" fontId="16" fillId="0" borderId="15" xfId="0" applyFont="1" applyBorder="1" applyAlignment="1">
      <alignment horizontal="center" vertical="center" wrapText="1"/>
    </xf>
    <xf numFmtId="0" fontId="16" fillId="0" borderId="25" xfId="0" applyFont="1" applyBorder="1" applyAlignment="1">
      <alignment horizontal="center" vertical="center" wrapText="1"/>
    </xf>
    <xf numFmtId="0" fontId="37" fillId="0" borderId="28" xfId="0" applyFont="1" applyBorder="1" applyAlignment="1">
      <alignment horizontal="center" vertical="center" wrapText="1"/>
    </xf>
    <xf numFmtId="0" fontId="11" fillId="0" borderId="28" xfId="0" applyFont="1" applyBorder="1" applyAlignment="1">
      <alignment horizontal="center" vertical="center" wrapText="1"/>
    </xf>
    <xf numFmtId="0" fontId="11" fillId="2" borderId="7" xfId="0" applyFont="1" applyFill="1" applyBorder="1" applyAlignment="1">
      <alignment horizontal="left" vertical="center" wrapText="1"/>
    </xf>
    <xf numFmtId="0" fontId="11" fillId="0" borderId="10" xfId="0" applyFont="1" applyBorder="1" applyAlignment="1">
      <alignment horizontal="left" vertical="center" wrapText="1"/>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6" xfId="0" applyFont="1" applyBorder="1" applyAlignment="1">
      <alignment horizontal="center" vertical="center"/>
    </xf>
    <xf numFmtId="0" fontId="16" fillId="0" borderId="20" xfId="0" applyFont="1" applyBorder="1" applyAlignment="1">
      <alignment horizontal="center" vertical="center"/>
    </xf>
  </cellXfs>
  <cellStyles count="2">
    <cellStyle name="Įprastas" xfId="0" builtinId="0"/>
    <cellStyle name="Kablelis [0]" xfId="1" builtin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8"/>
  <sheetViews>
    <sheetView zoomScale="81" zoomScaleNormal="81" workbookViewId="0">
      <selection activeCell="K37" sqref="K37"/>
    </sheetView>
  </sheetViews>
  <sheetFormatPr defaultRowHeight="15" x14ac:dyDescent="0.25"/>
  <cols>
    <col min="1" max="1" width="29.85546875" style="23" customWidth="1"/>
    <col min="2" max="2" width="25.42578125" style="39" customWidth="1"/>
    <col min="3" max="3" width="20.85546875" style="23" customWidth="1"/>
    <col min="4" max="4" width="24.140625" style="39" customWidth="1"/>
    <col min="5" max="5" width="22.85546875" style="24" customWidth="1"/>
    <col min="6" max="6" width="14.42578125" style="23" customWidth="1"/>
    <col min="7" max="7" width="11.5703125" style="23" customWidth="1"/>
    <col min="8" max="8" width="24.28515625" style="23" customWidth="1"/>
    <col min="9" max="9" width="24.5703125" style="23" customWidth="1"/>
    <col min="10" max="10" width="17.85546875" style="23" customWidth="1"/>
    <col min="11" max="11" width="24.42578125" style="23" customWidth="1"/>
    <col min="12" max="12" width="14.42578125" style="23" customWidth="1"/>
    <col min="13" max="13" width="14.85546875" style="23" customWidth="1"/>
    <col min="14" max="14" width="12.42578125" style="23" customWidth="1"/>
    <col min="15" max="15" width="12" style="23" bestFit="1" customWidth="1"/>
    <col min="16" max="16" width="12.5703125" style="24" customWidth="1"/>
    <col min="17" max="17" width="103.7109375" style="8" customWidth="1"/>
    <col min="18" max="18" width="84.42578125" style="8" customWidth="1"/>
  </cols>
  <sheetData>
    <row r="1" spans="1:107" ht="33.950000000000003" customHeight="1" x14ac:dyDescent="0.25">
      <c r="A1" s="397" t="s">
        <v>16</v>
      </c>
      <c r="B1" s="397"/>
      <c r="C1" s="397"/>
      <c r="D1" s="397"/>
      <c r="E1" s="397"/>
      <c r="F1" s="397"/>
      <c r="G1" s="22"/>
    </row>
    <row r="2" spans="1:107" ht="15.75" thickBot="1" x14ac:dyDescent="0.3"/>
    <row r="3" spans="1:107" ht="32.25" customHeight="1" x14ac:dyDescent="0.25">
      <c r="A3" s="398" t="s">
        <v>178</v>
      </c>
      <c r="B3" s="400" t="s">
        <v>41</v>
      </c>
      <c r="C3" s="402" t="s">
        <v>2</v>
      </c>
      <c r="D3" s="403"/>
      <c r="E3" s="403"/>
      <c r="F3" s="402" t="s">
        <v>17</v>
      </c>
      <c r="G3" s="405" t="s">
        <v>86</v>
      </c>
      <c r="H3" s="405"/>
      <c r="I3" s="423" t="s">
        <v>18</v>
      </c>
      <c r="J3" s="425" t="s">
        <v>19</v>
      </c>
      <c r="K3" s="423" t="s">
        <v>4</v>
      </c>
      <c r="L3" s="427" t="s">
        <v>5</v>
      </c>
      <c r="M3" s="428"/>
      <c r="N3" s="395" t="s">
        <v>6</v>
      </c>
      <c r="O3" s="395" t="s">
        <v>7</v>
      </c>
      <c r="P3" s="395" t="s">
        <v>8</v>
      </c>
      <c r="Q3" s="407" t="s">
        <v>9</v>
      </c>
      <c r="R3" s="409" t="s">
        <v>54</v>
      </c>
    </row>
    <row r="4" spans="1:107" ht="54.75" customHeight="1" x14ac:dyDescent="0.25">
      <c r="A4" s="399"/>
      <c r="B4" s="401"/>
      <c r="C4" s="181" t="s">
        <v>10</v>
      </c>
      <c r="D4" s="40" t="s">
        <v>42</v>
      </c>
      <c r="E4" s="144" t="s">
        <v>39</v>
      </c>
      <c r="F4" s="404"/>
      <c r="G4" s="181" t="s">
        <v>88</v>
      </c>
      <c r="H4" s="181" t="s">
        <v>89</v>
      </c>
      <c r="I4" s="424"/>
      <c r="J4" s="426"/>
      <c r="K4" s="424"/>
      <c r="L4" s="48" t="s">
        <v>13</v>
      </c>
      <c r="M4" s="48" t="s">
        <v>14</v>
      </c>
      <c r="N4" s="396"/>
      <c r="O4" s="396"/>
      <c r="P4" s="396"/>
      <c r="Q4" s="408"/>
      <c r="R4" s="409"/>
    </row>
    <row r="5" spans="1:107" ht="103.5" customHeight="1" x14ac:dyDescent="0.25">
      <c r="A5" s="410" t="s">
        <v>163</v>
      </c>
      <c r="B5" s="413">
        <v>41500000</v>
      </c>
      <c r="C5" s="416" t="s">
        <v>184</v>
      </c>
      <c r="D5" s="413">
        <f>(B5-(B5*0.0411))*0.5/0.5</f>
        <v>39794350</v>
      </c>
      <c r="E5" s="413">
        <f>B5+D5</f>
        <v>81294350</v>
      </c>
      <c r="F5" s="419">
        <f>(B5-(B5*0.0411))+D5</f>
        <v>79588700</v>
      </c>
      <c r="G5" s="188" t="s">
        <v>21</v>
      </c>
      <c r="H5" s="187" t="s">
        <v>107</v>
      </c>
      <c r="I5" s="177" t="s">
        <v>156</v>
      </c>
      <c r="J5" s="188" t="s">
        <v>94</v>
      </c>
      <c r="K5" s="33" t="s">
        <v>186</v>
      </c>
      <c r="L5" s="28">
        <v>0</v>
      </c>
      <c r="M5" s="53" t="s">
        <v>40</v>
      </c>
      <c r="N5" s="28">
        <v>6460</v>
      </c>
      <c r="O5" s="191">
        <v>21534</v>
      </c>
      <c r="P5" s="189" t="s">
        <v>95</v>
      </c>
      <c r="Q5" s="79" t="s">
        <v>179</v>
      </c>
      <c r="R5" s="160" t="s">
        <v>158</v>
      </c>
    </row>
    <row r="6" spans="1:107" ht="87.75" customHeight="1" x14ac:dyDescent="0.25">
      <c r="A6" s="411"/>
      <c r="B6" s="414"/>
      <c r="C6" s="417"/>
      <c r="D6" s="414"/>
      <c r="E6" s="414"/>
      <c r="F6" s="420"/>
      <c r="G6" s="188" t="s">
        <v>20</v>
      </c>
      <c r="H6" s="187" t="s">
        <v>113</v>
      </c>
      <c r="I6" s="177" t="s">
        <v>156</v>
      </c>
      <c r="J6" s="188" t="s">
        <v>94</v>
      </c>
      <c r="K6" s="177" t="s">
        <v>112</v>
      </c>
      <c r="L6" s="28">
        <v>1427274</v>
      </c>
      <c r="M6" s="180">
        <v>2019</v>
      </c>
      <c r="N6" s="28" t="s">
        <v>31</v>
      </c>
      <c r="O6" s="28">
        <v>450061</v>
      </c>
      <c r="P6" s="189" t="s">
        <v>95</v>
      </c>
      <c r="Q6" s="79" t="s">
        <v>181</v>
      </c>
      <c r="R6" s="161" t="s">
        <v>65</v>
      </c>
    </row>
    <row r="7" spans="1:107" ht="96" customHeight="1" x14ac:dyDescent="0.25">
      <c r="A7" s="411"/>
      <c r="B7" s="415"/>
      <c r="C7" s="418"/>
      <c r="D7" s="415"/>
      <c r="E7" s="415"/>
      <c r="F7" s="421"/>
      <c r="G7" s="53" t="s">
        <v>30</v>
      </c>
      <c r="H7" s="195" t="s">
        <v>116</v>
      </c>
      <c r="I7" s="177" t="s">
        <v>156</v>
      </c>
      <c r="J7" s="188" t="s">
        <v>94</v>
      </c>
      <c r="K7" s="89" t="s">
        <v>155</v>
      </c>
      <c r="L7" s="183">
        <v>57091</v>
      </c>
      <c r="M7" s="180">
        <v>2019</v>
      </c>
      <c r="N7" s="53" t="s">
        <v>40</v>
      </c>
      <c r="O7" s="191">
        <v>41405</v>
      </c>
      <c r="P7" s="189" t="s">
        <v>95</v>
      </c>
      <c r="Q7" s="159" t="s">
        <v>182</v>
      </c>
      <c r="R7" s="153"/>
    </row>
    <row r="8" spans="1:107" ht="15" customHeight="1" x14ac:dyDescent="0.25">
      <c r="A8" s="411"/>
      <c r="B8" s="413">
        <v>41500000</v>
      </c>
      <c r="C8" s="416" t="s">
        <v>184</v>
      </c>
      <c r="D8" s="413">
        <f>(B8-(B8*0.0411))*0.5/0.5</f>
        <v>39794350</v>
      </c>
      <c r="E8" s="413">
        <f>B8+D8</f>
        <v>81294350</v>
      </c>
      <c r="F8" s="430">
        <f>(B8-(B8*0.0411))+D8</f>
        <v>79588700</v>
      </c>
      <c r="G8" s="433" t="s">
        <v>21</v>
      </c>
      <c r="H8" s="406" t="s">
        <v>107</v>
      </c>
      <c r="I8" s="433" t="s">
        <v>117</v>
      </c>
      <c r="J8" s="433" t="s">
        <v>106</v>
      </c>
      <c r="K8" s="433" t="s">
        <v>186</v>
      </c>
      <c r="L8" s="450">
        <v>0</v>
      </c>
      <c r="M8" s="451" t="s">
        <v>40</v>
      </c>
      <c r="N8" s="434">
        <v>6460</v>
      </c>
      <c r="O8" s="434">
        <v>21534</v>
      </c>
      <c r="P8" s="437" t="s">
        <v>95</v>
      </c>
      <c r="Q8" s="440" t="s">
        <v>180</v>
      </c>
      <c r="R8" s="443" t="s">
        <v>161</v>
      </c>
    </row>
    <row r="9" spans="1:107" ht="15" customHeight="1" x14ac:dyDescent="0.25">
      <c r="A9" s="411"/>
      <c r="B9" s="414"/>
      <c r="C9" s="417"/>
      <c r="D9" s="414"/>
      <c r="E9" s="414"/>
      <c r="F9" s="431"/>
      <c r="G9" s="433"/>
      <c r="H9" s="406"/>
      <c r="I9" s="433"/>
      <c r="J9" s="433"/>
      <c r="K9" s="433"/>
      <c r="L9" s="450"/>
      <c r="M9" s="451"/>
      <c r="N9" s="435"/>
      <c r="O9" s="435"/>
      <c r="P9" s="438"/>
      <c r="Q9" s="441"/>
      <c r="R9" s="444"/>
    </row>
    <row r="10" spans="1:107" ht="85.5" customHeight="1" x14ac:dyDescent="0.25">
      <c r="A10" s="411"/>
      <c r="B10" s="414"/>
      <c r="C10" s="417"/>
      <c r="D10" s="414"/>
      <c r="E10" s="414"/>
      <c r="F10" s="431"/>
      <c r="G10" s="433"/>
      <c r="H10" s="406"/>
      <c r="I10" s="433"/>
      <c r="J10" s="433"/>
      <c r="K10" s="433"/>
      <c r="L10" s="450"/>
      <c r="M10" s="451"/>
      <c r="N10" s="436"/>
      <c r="O10" s="436"/>
      <c r="P10" s="439"/>
      <c r="Q10" s="442"/>
      <c r="R10" s="445"/>
    </row>
    <row r="11" spans="1:107" s="17" customFormat="1" ht="87" customHeight="1" thickBot="1" x14ac:dyDescent="0.3">
      <c r="A11" s="411"/>
      <c r="B11" s="414"/>
      <c r="C11" s="417"/>
      <c r="D11" s="414"/>
      <c r="E11" s="414"/>
      <c r="F11" s="431"/>
      <c r="G11" s="188" t="s">
        <v>20</v>
      </c>
      <c r="H11" s="187" t="s">
        <v>113</v>
      </c>
      <c r="I11" s="177" t="s">
        <v>117</v>
      </c>
      <c r="J11" s="188" t="s">
        <v>106</v>
      </c>
      <c r="K11" s="177" t="s">
        <v>112</v>
      </c>
      <c r="L11" s="28">
        <v>1427274</v>
      </c>
      <c r="M11" s="180">
        <v>2019</v>
      </c>
      <c r="N11" s="28" t="s">
        <v>31</v>
      </c>
      <c r="O11" s="28">
        <v>450061</v>
      </c>
      <c r="P11" s="189" t="s">
        <v>95</v>
      </c>
      <c r="Q11" s="79" t="s">
        <v>181</v>
      </c>
      <c r="R11" s="161" t="s">
        <v>55</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s="1" customFormat="1" ht="110.25" customHeight="1" thickBot="1" x14ac:dyDescent="0.3">
      <c r="A12" s="412"/>
      <c r="B12" s="422"/>
      <c r="C12" s="429"/>
      <c r="D12" s="422"/>
      <c r="E12" s="422"/>
      <c r="F12" s="432"/>
      <c r="G12" s="190" t="s">
        <v>30</v>
      </c>
      <c r="H12" s="195" t="s">
        <v>116</v>
      </c>
      <c r="I12" s="177" t="s">
        <v>117</v>
      </c>
      <c r="J12" s="188" t="s">
        <v>106</v>
      </c>
      <c r="K12" s="91" t="s">
        <v>155</v>
      </c>
      <c r="L12" s="183">
        <v>57091</v>
      </c>
      <c r="M12" s="180">
        <v>2019</v>
      </c>
      <c r="N12" s="53" t="s">
        <v>40</v>
      </c>
      <c r="O12" s="191">
        <v>41405</v>
      </c>
      <c r="P12" s="189" t="s">
        <v>95</v>
      </c>
      <c r="Q12" s="159" t="s">
        <v>182</v>
      </c>
      <c r="R12" s="153"/>
      <c r="S12" s="158"/>
      <c r="U12" s="157"/>
    </row>
    <row r="13" spans="1:107" ht="83.25" customHeight="1" thickBot="1" x14ac:dyDescent="0.3">
      <c r="A13" s="446" t="s">
        <v>152</v>
      </c>
      <c r="B13" s="448">
        <v>62000000</v>
      </c>
      <c r="C13" s="449" t="s">
        <v>188</v>
      </c>
      <c r="D13" s="448">
        <f>(B13*0.3)/0.7</f>
        <v>26571428.571428575</v>
      </c>
      <c r="E13" s="448">
        <f>B13+D13</f>
        <v>88571428.571428567</v>
      </c>
      <c r="F13" s="448">
        <f>E13</f>
        <v>88571428.571428567</v>
      </c>
      <c r="G13" s="154" t="s">
        <v>22</v>
      </c>
      <c r="H13" s="155" t="s">
        <v>109</v>
      </c>
      <c r="I13" s="152" t="s">
        <v>156</v>
      </c>
      <c r="J13" s="152" t="s">
        <v>94</v>
      </c>
      <c r="K13" s="152" t="s">
        <v>27</v>
      </c>
      <c r="L13" s="176">
        <v>0</v>
      </c>
      <c r="M13" s="164" t="s">
        <v>40</v>
      </c>
      <c r="N13" s="172">
        <v>25670</v>
      </c>
      <c r="O13" s="176">
        <v>256700</v>
      </c>
      <c r="P13" s="179" t="s">
        <v>95</v>
      </c>
      <c r="Q13" s="156" t="s">
        <v>165</v>
      </c>
      <c r="R13" s="162" t="s">
        <v>67</v>
      </c>
    </row>
    <row r="14" spans="1:107" ht="13.5" customHeight="1" x14ac:dyDescent="0.25">
      <c r="A14" s="438"/>
      <c r="B14" s="414"/>
      <c r="C14" s="417"/>
      <c r="D14" s="414"/>
      <c r="E14" s="414"/>
      <c r="F14" s="414"/>
      <c r="G14" s="437" t="s">
        <v>20</v>
      </c>
      <c r="H14" s="454" t="s">
        <v>113</v>
      </c>
      <c r="I14" s="446" t="s">
        <v>156</v>
      </c>
      <c r="J14" s="437" t="s">
        <v>94</v>
      </c>
      <c r="K14" s="437" t="s">
        <v>112</v>
      </c>
      <c r="L14" s="434">
        <v>56474</v>
      </c>
      <c r="M14" s="456">
        <v>2019</v>
      </c>
      <c r="N14" s="434" t="s">
        <v>31</v>
      </c>
      <c r="O14" s="434">
        <v>33884</v>
      </c>
      <c r="P14" s="458" t="s">
        <v>95</v>
      </c>
      <c r="Q14" s="460" t="s">
        <v>166</v>
      </c>
      <c r="R14" s="452" t="s">
        <v>66</v>
      </c>
    </row>
    <row r="15" spans="1:107" ht="79.5" customHeight="1" x14ac:dyDescent="0.25">
      <c r="A15" s="438"/>
      <c r="B15" s="414"/>
      <c r="C15" s="417"/>
      <c r="D15" s="414"/>
      <c r="E15" s="414"/>
      <c r="F15" s="414"/>
      <c r="G15" s="439"/>
      <c r="H15" s="455"/>
      <c r="I15" s="439"/>
      <c r="J15" s="439"/>
      <c r="K15" s="439"/>
      <c r="L15" s="436"/>
      <c r="M15" s="457"/>
      <c r="N15" s="436"/>
      <c r="O15" s="436"/>
      <c r="P15" s="459"/>
      <c r="Q15" s="461"/>
      <c r="R15" s="453"/>
    </row>
    <row r="16" spans="1:107" ht="61.5" customHeight="1" thickBot="1" x14ac:dyDescent="0.3">
      <c r="A16" s="447"/>
      <c r="B16" s="415"/>
      <c r="C16" s="418"/>
      <c r="D16" s="414"/>
      <c r="E16" s="414"/>
      <c r="F16" s="415"/>
      <c r="G16" s="188" t="s">
        <v>30</v>
      </c>
      <c r="H16" s="195" t="s">
        <v>116</v>
      </c>
      <c r="I16" s="177" t="s">
        <v>156</v>
      </c>
      <c r="J16" s="188" t="s">
        <v>94</v>
      </c>
      <c r="K16" s="177" t="s">
        <v>155</v>
      </c>
      <c r="L16" s="28">
        <v>5647</v>
      </c>
      <c r="M16" s="184">
        <v>2019</v>
      </c>
      <c r="N16" s="182" t="s">
        <v>31</v>
      </c>
      <c r="O16" s="193">
        <v>3388</v>
      </c>
      <c r="P16" s="189" t="s">
        <v>95</v>
      </c>
      <c r="Q16" s="79" t="s">
        <v>167</v>
      </c>
      <c r="R16" s="163" t="s">
        <v>71</v>
      </c>
    </row>
    <row r="17" spans="1:18" ht="302.25" customHeight="1" x14ac:dyDescent="0.25">
      <c r="A17" s="446" t="s">
        <v>185</v>
      </c>
      <c r="B17" s="465">
        <v>13500000</v>
      </c>
      <c r="C17" s="467" t="s">
        <v>183</v>
      </c>
      <c r="D17" s="465">
        <f>(B17*0.3)/0.7</f>
        <v>5785714.2857142864</v>
      </c>
      <c r="E17" s="465">
        <f>B17+D17</f>
        <v>19285714.285714287</v>
      </c>
      <c r="F17" s="465">
        <f>E17</f>
        <v>19285714.285714287</v>
      </c>
      <c r="G17" s="164" t="s">
        <v>20</v>
      </c>
      <c r="H17" s="165" t="s">
        <v>113</v>
      </c>
      <c r="I17" s="93" t="s">
        <v>156</v>
      </c>
      <c r="J17" s="93" t="s">
        <v>94</v>
      </c>
      <c r="K17" s="93" t="s">
        <v>112</v>
      </c>
      <c r="L17" s="172">
        <v>1133300</v>
      </c>
      <c r="M17" s="93">
        <v>2019</v>
      </c>
      <c r="N17" s="176" t="s">
        <v>31</v>
      </c>
      <c r="O17" s="172">
        <v>1121001</v>
      </c>
      <c r="P17" s="166" t="s">
        <v>95</v>
      </c>
      <c r="Q17" s="167" t="s">
        <v>174</v>
      </c>
      <c r="R17" s="162" t="s">
        <v>84</v>
      </c>
    </row>
    <row r="18" spans="1:18" ht="84.75" customHeight="1" x14ac:dyDescent="0.25">
      <c r="A18" s="438"/>
      <c r="B18" s="466"/>
      <c r="C18" s="406"/>
      <c r="D18" s="466"/>
      <c r="E18" s="466"/>
      <c r="F18" s="466"/>
      <c r="G18" s="53" t="s">
        <v>23</v>
      </c>
      <c r="H18" s="73" t="s">
        <v>111</v>
      </c>
      <c r="I18" s="180" t="s">
        <v>156</v>
      </c>
      <c r="J18" s="180" t="s">
        <v>94</v>
      </c>
      <c r="K18" s="53" t="s">
        <v>26</v>
      </c>
      <c r="L18" s="194">
        <v>0</v>
      </c>
      <c r="M18" s="53" t="s">
        <v>40</v>
      </c>
      <c r="N18" s="28">
        <v>6</v>
      </c>
      <c r="O18" s="191">
        <v>21</v>
      </c>
      <c r="P18" s="189" t="s">
        <v>95</v>
      </c>
      <c r="Q18" s="79" t="s">
        <v>169</v>
      </c>
      <c r="R18" s="169" t="s">
        <v>83</v>
      </c>
    </row>
    <row r="19" spans="1:18" ht="48.75" customHeight="1" x14ac:dyDescent="0.25">
      <c r="A19" s="438"/>
      <c r="B19" s="466"/>
      <c r="C19" s="406"/>
      <c r="D19" s="466"/>
      <c r="E19" s="466"/>
      <c r="F19" s="466"/>
      <c r="G19" s="53" t="s">
        <v>30</v>
      </c>
      <c r="H19" s="195" t="s">
        <v>116</v>
      </c>
      <c r="I19" s="180" t="s">
        <v>156</v>
      </c>
      <c r="J19" s="89" t="s">
        <v>94</v>
      </c>
      <c r="K19" s="89" t="s">
        <v>155</v>
      </c>
      <c r="L19" s="191">
        <v>113330</v>
      </c>
      <c r="M19" s="180">
        <v>2019</v>
      </c>
      <c r="N19" s="53" t="s">
        <v>40</v>
      </c>
      <c r="O19" s="191">
        <v>112100</v>
      </c>
      <c r="P19" s="189" t="s">
        <v>95</v>
      </c>
      <c r="Q19" s="57" t="s">
        <v>177</v>
      </c>
      <c r="R19" s="153"/>
    </row>
    <row r="20" spans="1:18" ht="100.5" customHeight="1" thickBot="1" x14ac:dyDescent="0.3">
      <c r="A20" s="438"/>
      <c r="B20" s="466"/>
      <c r="C20" s="406"/>
      <c r="D20" s="466"/>
      <c r="E20" s="466"/>
      <c r="F20" s="466"/>
      <c r="G20" s="185" t="s">
        <v>92</v>
      </c>
      <c r="H20" s="173" t="s">
        <v>157</v>
      </c>
      <c r="I20" s="180" t="s">
        <v>156</v>
      </c>
      <c r="J20" s="185" t="s">
        <v>94</v>
      </c>
      <c r="K20" s="185" t="s">
        <v>147</v>
      </c>
      <c r="L20" s="192">
        <v>0</v>
      </c>
      <c r="M20" s="170" t="s">
        <v>40</v>
      </c>
      <c r="N20" s="192">
        <v>15428</v>
      </c>
      <c r="O20" s="192">
        <v>51428</v>
      </c>
      <c r="P20" s="179" t="s">
        <v>95</v>
      </c>
      <c r="Q20" s="174" t="s">
        <v>170</v>
      </c>
      <c r="R20" s="175" t="s">
        <v>79</v>
      </c>
    </row>
    <row r="21" spans="1:18" ht="305.25" customHeight="1" x14ac:dyDescent="0.25">
      <c r="A21" s="438"/>
      <c r="B21" s="413">
        <v>13500000</v>
      </c>
      <c r="C21" s="467" t="s">
        <v>183</v>
      </c>
      <c r="D21" s="415">
        <f>(B21*0.3)/0.7</f>
        <v>5785714.2857142864</v>
      </c>
      <c r="E21" s="413">
        <f>B21+D21</f>
        <v>19285714.285714287</v>
      </c>
      <c r="F21" s="462">
        <f>E21</f>
        <v>19285714.285714287</v>
      </c>
      <c r="G21" s="53" t="s">
        <v>20</v>
      </c>
      <c r="H21" s="73" t="s">
        <v>113</v>
      </c>
      <c r="I21" s="180" t="s">
        <v>117</v>
      </c>
      <c r="J21" s="180" t="s">
        <v>106</v>
      </c>
      <c r="K21" s="180" t="s">
        <v>112</v>
      </c>
      <c r="L21" s="28">
        <v>1133300</v>
      </c>
      <c r="M21" s="180">
        <v>2019</v>
      </c>
      <c r="N21" s="28" t="s">
        <v>31</v>
      </c>
      <c r="O21" s="191">
        <v>1121001</v>
      </c>
      <c r="P21" s="189" t="s">
        <v>95</v>
      </c>
      <c r="Q21" s="186" t="s">
        <v>175</v>
      </c>
      <c r="R21" s="160" t="s">
        <v>85</v>
      </c>
    </row>
    <row r="22" spans="1:18" ht="92.25" customHeight="1" x14ac:dyDescent="0.25">
      <c r="A22" s="438"/>
      <c r="B22" s="414"/>
      <c r="C22" s="406"/>
      <c r="D22" s="466"/>
      <c r="E22" s="414"/>
      <c r="F22" s="463"/>
      <c r="G22" s="53" t="s">
        <v>23</v>
      </c>
      <c r="H22" s="73" t="s">
        <v>111</v>
      </c>
      <c r="I22" s="180" t="s">
        <v>117</v>
      </c>
      <c r="J22" s="180" t="s">
        <v>106</v>
      </c>
      <c r="K22" s="180" t="s">
        <v>26</v>
      </c>
      <c r="L22" s="28">
        <v>0</v>
      </c>
      <c r="M22" s="53" t="s">
        <v>40</v>
      </c>
      <c r="N22" s="28">
        <v>6</v>
      </c>
      <c r="O22" s="191">
        <v>21</v>
      </c>
      <c r="P22" s="189" t="s">
        <v>95</v>
      </c>
      <c r="Q22" s="168" t="s">
        <v>168</v>
      </c>
      <c r="R22" s="161" t="s">
        <v>56</v>
      </c>
    </row>
    <row r="23" spans="1:18" ht="137.25" customHeight="1" x14ac:dyDescent="0.25">
      <c r="A23" s="438"/>
      <c r="B23" s="414"/>
      <c r="C23" s="406"/>
      <c r="D23" s="466"/>
      <c r="E23" s="414"/>
      <c r="F23" s="463"/>
      <c r="G23" s="184" t="s">
        <v>92</v>
      </c>
      <c r="H23" s="73" t="s">
        <v>157</v>
      </c>
      <c r="I23" s="180" t="s">
        <v>117</v>
      </c>
      <c r="J23" s="180" t="s">
        <v>106</v>
      </c>
      <c r="K23" s="180" t="s">
        <v>147</v>
      </c>
      <c r="L23" s="191">
        <v>0</v>
      </c>
      <c r="M23" s="180" t="s">
        <v>40</v>
      </c>
      <c r="N23" s="191">
        <v>15428</v>
      </c>
      <c r="O23" s="191">
        <v>51428</v>
      </c>
      <c r="P23" s="178" t="s">
        <v>95</v>
      </c>
      <c r="Q23" s="13" t="s">
        <v>171</v>
      </c>
      <c r="R23" s="160" t="s">
        <v>78</v>
      </c>
    </row>
    <row r="24" spans="1:18" ht="49.5" customHeight="1" thickBot="1" x14ac:dyDescent="0.3">
      <c r="A24" s="447"/>
      <c r="B24" s="415"/>
      <c r="C24" s="406"/>
      <c r="D24" s="466"/>
      <c r="E24" s="415"/>
      <c r="F24" s="464"/>
      <c r="G24" s="53" t="s">
        <v>30</v>
      </c>
      <c r="H24" s="195" t="s">
        <v>116</v>
      </c>
      <c r="I24" s="180" t="s">
        <v>117</v>
      </c>
      <c r="J24" s="180" t="s">
        <v>106</v>
      </c>
      <c r="K24" s="89" t="s">
        <v>155</v>
      </c>
      <c r="L24" s="191">
        <v>113330</v>
      </c>
      <c r="M24" s="180">
        <v>2019</v>
      </c>
      <c r="N24" s="53" t="s">
        <v>40</v>
      </c>
      <c r="O24" s="191">
        <v>112100</v>
      </c>
      <c r="P24" s="189" t="s">
        <v>95</v>
      </c>
      <c r="Q24" s="171" t="s">
        <v>176</v>
      </c>
      <c r="R24" s="153"/>
    </row>
    <row r="25" spans="1:18" x14ac:dyDescent="0.25">
      <c r="A25" s="41"/>
      <c r="B25" s="42"/>
      <c r="C25" s="31"/>
      <c r="D25" s="42"/>
      <c r="E25" s="31"/>
      <c r="F25" s="30"/>
      <c r="G25" s="30"/>
      <c r="H25" s="30"/>
      <c r="I25" s="30"/>
      <c r="J25" s="30"/>
      <c r="K25" s="30"/>
      <c r="L25" s="30"/>
      <c r="M25" s="30"/>
      <c r="N25" s="30"/>
      <c r="O25" s="30"/>
      <c r="P25" s="31"/>
      <c r="Q25" s="18"/>
    </row>
    <row r="26" spans="1:18" x14ac:dyDescent="0.25">
      <c r="M26" s="32"/>
      <c r="Q26" s="19"/>
    </row>
    <row r="27" spans="1:18" ht="21.75" customHeight="1" x14ac:dyDescent="0.25">
      <c r="A27" s="181" t="s">
        <v>105</v>
      </c>
      <c r="B27" s="34" t="s">
        <v>104</v>
      </c>
      <c r="C27" s="181" t="s">
        <v>91</v>
      </c>
      <c r="D27" s="181" t="s">
        <v>102</v>
      </c>
      <c r="E27" s="181" t="s">
        <v>87</v>
      </c>
      <c r="F27" s="181" t="s">
        <v>90</v>
      </c>
      <c r="G27" s="181" t="s">
        <v>103</v>
      </c>
      <c r="H27" s="181" t="s">
        <v>98</v>
      </c>
      <c r="I27" s="181" t="s">
        <v>97</v>
      </c>
    </row>
    <row r="28" spans="1:18" ht="35.25" customHeight="1" x14ac:dyDescent="0.25">
      <c r="A28" s="35" t="s">
        <v>21</v>
      </c>
      <c r="B28" s="35" t="s">
        <v>107</v>
      </c>
      <c r="C28" s="33" t="s">
        <v>186</v>
      </c>
      <c r="D28" s="50">
        <v>0</v>
      </c>
      <c r="E28" s="33" t="s">
        <v>156</v>
      </c>
      <c r="F28" s="33" t="s">
        <v>94</v>
      </c>
      <c r="G28" s="33" t="s">
        <v>40</v>
      </c>
      <c r="H28" s="51">
        <f>SUM(N5)</f>
        <v>6460</v>
      </c>
      <c r="I28" s="51">
        <f>SUM(O5)</f>
        <v>21534</v>
      </c>
    </row>
    <row r="29" spans="1:18" ht="39" customHeight="1" x14ac:dyDescent="0.25">
      <c r="A29" s="35" t="s">
        <v>21</v>
      </c>
      <c r="B29" s="35" t="s">
        <v>107</v>
      </c>
      <c r="C29" s="33" t="s">
        <v>186</v>
      </c>
      <c r="D29" s="50">
        <v>0</v>
      </c>
      <c r="E29" s="35" t="s">
        <v>117</v>
      </c>
      <c r="F29" s="33" t="s">
        <v>106</v>
      </c>
      <c r="G29" s="33" t="s">
        <v>40</v>
      </c>
      <c r="H29" s="51">
        <f>N8</f>
        <v>6460</v>
      </c>
      <c r="I29" s="51">
        <f>O8</f>
        <v>21534</v>
      </c>
    </row>
    <row r="30" spans="1:18" ht="48.75" customHeight="1" x14ac:dyDescent="0.25">
      <c r="A30" s="35" t="s">
        <v>34</v>
      </c>
      <c r="B30" s="35" t="s">
        <v>109</v>
      </c>
      <c r="C30" s="33" t="s">
        <v>29</v>
      </c>
      <c r="D30" s="50">
        <v>0</v>
      </c>
      <c r="E30" s="33" t="s">
        <v>156</v>
      </c>
      <c r="F30" s="33" t="s">
        <v>94</v>
      </c>
      <c r="G30" s="33" t="s">
        <v>40</v>
      </c>
      <c r="H30" s="51">
        <f>SUM(N13)</f>
        <v>25670</v>
      </c>
      <c r="I30" s="51">
        <f>SUM(O13)</f>
        <v>256700</v>
      </c>
    </row>
    <row r="31" spans="1:18" ht="39" x14ac:dyDescent="0.25">
      <c r="A31" s="35" t="s">
        <v>23</v>
      </c>
      <c r="B31" s="52" t="s">
        <v>111</v>
      </c>
      <c r="C31" s="35" t="s">
        <v>26</v>
      </c>
      <c r="D31" s="50">
        <v>0</v>
      </c>
      <c r="E31" s="33" t="s">
        <v>156</v>
      </c>
      <c r="F31" s="33" t="s">
        <v>94</v>
      </c>
      <c r="G31" s="33" t="s">
        <v>40</v>
      </c>
      <c r="H31" s="49">
        <f>SUM(N18)</f>
        <v>6</v>
      </c>
      <c r="I31" s="49">
        <f>SUM(O18)</f>
        <v>21</v>
      </c>
      <c r="K31" s="30"/>
    </row>
    <row r="32" spans="1:18" ht="39" x14ac:dyDescent="0.25">
      <c r="A32" s="35" t="s">
        <v>23</v>
      </c>
      <c r="B32" s="52" t="s">
        <v>111</v>
      </c>
      <c r="C32" s="35" t="s">
        <v>26</v>
      </c>
      <c r="D32" s="50">
        <v>0</v>
      </c>
      <c r="E32" s="35" t="s">
        <v>117</v>
      </c>
      <c r="F32" s="33" t="s">
        <v>106</v>
      </c>
      <c r="G32" s="33" t="s">
        <v>40</v>
      </c>
      <c r="H32" s="49">
        <f>SUM(N22)</f>
        <v>6</v>
      </c>
      <c r="I32" s="49">
        <f>SUM(O22)</f>
        <v>21</v>
      </c>
      <c r="K32" s="30"/>
    </row>
    <row r="33" spans="1:18" ht="54" customHeight="1" x14ac:dyDescent="0.25">
      <c r="A33" s="177" t="s">
        <v>20</v>
      </c>
      <c r="B33" s="177" t="s">
        <v>113</v>
      </c>
      <c r="C33" s="177" t="s">
        <v>187</v>
      </c>
      <c r="D33" s="46">
        <f>SUM(L6+L14+L17)</f>
        <v>2617048</v>
      </c>
      <c r="E33" s="177" t="s">
        <v>156</v>
      </c>
      <c r="F33" s="188" t="s">
        <v>94</v>
      </c>
      <c r="G33" s="188">
        <v>2019</v>
      </c>
      <c r="H33" s="28" t="s">
        <v>40</v>
      </c>
      <c r="I33" s="191">
        <f>SUM(O6+O14+O17)</f>
        <v>1604946</v>
      </c>
    </row>
    <row r="34" spans="1:18" ht="53.1" customHeight="1" x14ac:dyDescent="0.25">
      <c r="A34" s="177" t="s">
        <v>20</v>
      </c>
      <c r="B34" s="177" t="s">
        <v>113</v>
      </c>
      <c r="C34" s="177" t="s">
        <v>187</v>
      </c>
      <c r="D34" s="46">
        <f>SUM(L11+L21)</f>
        <v>2560574</v>
      </c>
      <c r="E34" s="177" t="s">
        <v>117</v>
      </c>
      <c r="F34" s="188" t="s">
        <v>106</v>
      </c>
      <c r="G34" s="188">
        <v>2019</v>
      </c>
      <c r="H34" s="28" t="s">
        <v>40</v>
      </c>
      <c r="I34" s="191">
        <f>SUM(O11+O21)</f>
        <v>1571062</v>
      </c>
    </row>
    <row r="35" spans="1:18" ht="45.95" customHeight="1" x14ac:dyDescent="0.25">
      <c r="A35" s="35" t="s">
        <v>30</v>
      </c>
      <c r="B35" s="35" t="s">
        <v>116</v>
      </c>
      <c r="C35" s="45" t="s">
        <v>155</v>
      </c>
      <c r="D35" s="46">
        <f>SUM(L7+L16+L19)</f>
        <v>176068</v>
      </c>
      <c r="E35" s="35" t="s">
        <v>156</v>
      </c>
      <c r="F35" s="33" t="s">
        <v>94</v>
      </c>
      <c r="G35" s="33">
        <v>2019</v>
      </c>
      <c r="H35" s="28" t="s">
        <v>40</v>
      </c>
      <c r="I35" s="49">
        <f>SUM(O16+O19+O7)</f>
        <v>156893</v>
      </c>
    </row>
    <row r="36" spans="1:18" ht="58.5" customHeight="1" x14ac:dyDescent="0.25">
      <c r="A36" s="35" t="s">
        <v>30</v>
      </c>
      <c r="B36" s="35" t="s">
        <v>116</v>
      </c>
      <c r="C36" s="45" t="s">
        <v>155</v>
      </c>
      <c r="D36" s="46">
        <f>SUM(L12+L24)</f>
        <v>170421</v>
      </c>
      <c r="E36" s="35" t="s">
        <v>117</v>
      </c>
      <c r="F36" s="33" t="s">
        <v>106</v>
      </c>
      <c r="G36" s="33">
        <v>2019</v>
      </c>
      <c r="H36" s="28" t="s">
        <v>40</v>
      </c>
      <c r="I36" s="49">
        <f>SUM(O12+O24)</f>
        <v>153505</v>
      </c>
    </row>
    <row r="37" spans="1:18" s="6" customFormat="1" ht="68.25" customHeight="1" x14ac:dyDescent="0.25">
      <c r="A37" s="180" t="s">
        <v>92</v>
      </c>
      <c r="B37" s="180" t="s">
        <v>157</v>
      </c>
      <c r="C37" s="180" t="s">
        <v>147</v>
      </c>
      <c r="D37" s="46">
        <v>0</v>
      </c>
      <c r="E37" s="180" t="s">
        <v>156</v>
      </c>
      <c r="F37" s="180" t="s">
        <v>94</v>
      </c>
      <c r="G37" s="53" t="s">
        <v>40</v>
      </c>
      <c r="H37" s="28">
        <f>SUM(N20)</f>
        <v>15428</v>
      </c>
      <c r="I37" s="28">
        <f>SUM(O20)</f>
        <v>51428</v>
      </c>
      <c r="J37" s="36"/>
      <c r="K37" s="36"/>
      <c r="L37" s="36"/>
      <c r="M37" s="36"/>
      <c r="N37" s="36"/>
      <c r="O37" s="36"/>
      <c r="P37" s="37"/>
      <c r="Q37" s="20"/>
      <c r="R37" s="20"/>
    </row>
    <row r="38" spans="1:18" ht="68.25" customHeight="1" x14ac:dyDescent="0.25">
      <c r="A38" s="180" t="s">
        <v>92</v>
      </c>
      <c r="B38" s="180" t="s">
        <v>157</v>
      </c>
      <c r="C38" s="180" t="s">
        <v>147</v>
      </c>
      <c r="D38" s="46">
        <v>0</v>
      </c>
      <c r="E38" s="180" t="s">
        <v>117</v>
      </c>
      <c r="F38" s="180" t="s">
        <v>106</v>
      </c>
      <c r="G38" s="53" t="s">
        <v>40</v>
      </c>
      <c r="H38" s="28">
        <f>SUM(N23)</f>
        <v>15428</v>
      </c>
      <c r="I38" s="28">
        <f>SUM(O23)</f>
        <v>51428</v>
      </c>
    </row>
  </sheetData>
  <mergeCells count="67">
    <mergeCell ref="F21:F24"/>
    <mergeCell ref="A17:A24"/>
    <mergeCell ref="B17:B20"/>
    <mergeCell ref="C17:C20"/>
    <mergeCell ref="D17:D20"/>
    <mergeCell ref="E17:E20"/>
    <mergeCell ref="F17:F20"/>
    <mergeCell ref="B21:B24"/>
    <mergeCell ref="C21:C24"/>
    <mergeCell ref="D21:D24"/>
    <mergeCell ref="E21:E24"/>
    <mergeCell ref="R14:R15"/>
    <mergeCell ref="G14:G15"/>
    <mergeCell ref="H14:H15"/>
    <mergeCell ref="I14:I15"/>
    <mergeCell ref="J14:J15"/>
    <mergeCell ref="K14:K15"/>
    <mergeCell ref="L14:L15"/>
    <mergeCell ref="M14:M15"/>
    <mergeCell ref="N14:N15"/>
    <mergeCell ref="O14:O15"/>
    <mergeCell ref="P14:P15"/>
    <mergeCell ref="Q14:Q15"/>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C8:C12"/>
    <mergeCell ref="D8:D12"/>
    <mergeCell ref="E8:E12"/>
    <mergeCell ref="F8:F12"/>
    <mergeCell ref="G8:G10"/>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O3:O4"/>
    <mergeCell ref="A1:F1"/>
    <mergeCell ref="A3:A4"/>
    <mergeCell ref="B3:B4"/>
    <mergeCell ref="C3:E3"/>
    <mergeCell ref="F3:F4"/>
    <mergeCell ref="G3:H3"/>
  </mergeCells>
  <phoneticPr fontId="12"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topLeftCell="D22" zoomScale="80" zoomScaleNormal="80" workbookViewId="0">
      <selection activeCell="P26" sqref="P26"/>
    </sheetView>
  </sheetViews>
  <sheetFormatPr defaultRowHeight="15" x14ac:dyDescent="0.25"/>
  <cols>
    <col min="1" max="1" width="29.85546875" style="23" customWidth="1"/>
    <col min="2" max="2" width="29" style="39" customWidth="1"/>
    <col min="3" max="3" width="20.85546875" style="23" customWidth="1"/>
    <col min="4" max="4" width="21.5703125" style="39" customWidth="1"/>
    <col min="5" max="5" width="22.85546875" style="143" customWidth="1"/>
    <col min="6" max="6" width="14.42578125" style="23" customWidth="1"/>
    <col min="7" max="7" width="10.42578125" style="23" customWidth="1"/>
    <col min="8" max="8" width="20.85546875" style="23" customWidth="1"/>
    <col min="9" max="9" width="15.85546875" style="23" customWidth="1"/>
    <col min="10" max="10" width="17.85546875" style="23" customWidth="1"/>
    <col min="11" max="11" width="24.42578125" style="23" customWidth="1"/>
    <col min="12" max="12" width="14.42578125" style="23" customWidth="1"/>
    <col min="13" max="13" width="14.85546875" style="23" customWidth="1"/>
    <col min="14" max="14" width="12.42578125" style="23" customWidth="1"/>
    <col min="15" max="15" width="12" style="23" bestFit="1" customWidth="1"/>
    <col min="16" max="16" width="12.5703125" style="24" customWidth="1"/>
    <col min="17" max="17" width="0.140625" style="8" customWidth="1"/>
    <col min="18" max="18" width="84.42578125" style="8" customWidth="1"/>
  </cols>
  <sheetData>
    <row r="1" spans="1:18" ht="33.950000000000003" customHeight="1" x14ac:dyDescent="0.25">
      <c r="A1" s="21" t="s">
        <v>16</v>
      </c>
      <c r="B1" s="21"/>
      <c r="C1" s="21"/>
      <c r="D1" s="21"/>
      <c r="E1" s="142"/>
      <c r="F1" s="22"/>
      <c r="G1" s="22"/>
    </row>
    <row r="2" spans="1:18" ht="15.75" thickBot="1" x14ac:dyDescent="0.3"/>
    <row r="3" spans="1:18" ht="15" customHeight="1" x14ac:dyDescent="0.25">
      <c r="A3" s="398" t="s">
        <v>0</v>
      </c>
      <c r="B3" s="400" t="s">
        <v>41</v>
      </c>
      <c r="C3" s="402" t="s">
        <v>2</v>
      </c>
      <c r="D3" s="403"/>
      <c r="E3" s="403"/>
      <c r="F3" s="402" t="s">
        <v>17</v>
      </c>
      <c r="G3" s="490" t="s">
        <v>3</v>
      </c>
      <c r="H3" s="490"/>
      <c r="I3" s="423" t="s">
        <v>18</v>
      </c>
      <c r="J3" s="425" t="s">
        <v>19</v>
      </c>
      <c r="K3" s="423" t="s">
        <v>4</v>
      </c>
      <c r="L3" s="427" t="s">
        <v>5</v>
      </c>
      <c r="M3" s="428"/>
      <c r="N3" s="395" t="s">
        <v>6</v>
      </c>
      <c r="O3" s="395" t="s">
        <v>7</v>
      </c>
      <c r="P3" s="395" t="s">
        <v>8</v>
      </c>
      <c r="Q3" s="407" t="s">
        <v>9</v>
      </c>
      <c r="R3" s="409" t="s">
        <v>54</v>
      </c>
    </row>
    <row r="4" spans="1:18" ht="54.75" customHeight="1" x14ac:dyDescent="0.25">
      <c r="A4" s="399"/>
      <c r="B4" s="401"/>
      <c r="C4" s="64" t="s">
        <v>10</v>
      </c>
      <c r="D4" s="40" t="s">
        <v>42</v>
      </c>
      <c r="E4" s="144" t="s">
        <v>39</v>
      </c>
      <c r="F4" s="404"/>
      <c r="G4" s="64" t="s">
        <v>11</v>
      </c>
      <c r="H4" s="64" t="s">
        <v>12</v>
      </c>
      <c r="I4" s="424"/>
      <c r="J4" s="426"/>
      <c r="K4" s="424"/>
      <c r="L4" s="48" t="s">
        <v>13</v>
      </c>
      <c r="M4" s="48" t="s">
        <v>14</v>
      </c>
      <c r="N4" s="396"/>
      <c r="O4" s="396"/>
      <c r="P4" s="396"/>
      <c r="Q4" s="408"/>
      <c r="R4" s="409"/>
    </row>
    <row r="5" spans="1:18" ht="106.5" customHeight="1" x14ac:dyDescent="0.25">
      <c r="A5" s="473" t="s">
        <v>163</v>
      </c>
      <c r="B5" s="466">
        <v>29050000</v>
      </c>
      <c r="C5" s="406" t="s">
        <v>153</v>
      </c>
      <c r="D5" s="466">
        <f>(B5-(B5*0.0411))*0.5/0.5</f>
        <v>27856045</v>
      </c>
      <c r="E5" s="466">
        <f>B5+D5</f>
        <v>56906045</v>
      </c>
      <c r="F5" s="489">
        <f>E5</f>
        <v>56906045</v>
      </c>
      <c r="G5" s="58" t="s">
        <v>21</v>
      </c>
      <c r="H5" s="60" t="s">
        <v>107</v>
      </c>
      <c r="I5" s="59" t="s">
        <v>93</v>
      </c>
      <c r="J5" s="58" t="s">
        <v>94</v>
      </c>
      <c r="K5" s="58" t="s">
        <v>108</v>
      </c>
      <c r="L5" s="55">
        <v>0</v>
      </c>
      <c r="M5" s="55" t="s">
        <v>40</v>
      </c>
      <c r="N5" s="97">
        <v>4620</v>
      </c>
      <c r="O5" s="38">
        <v>15400</v>
      </c>
      <c r="P5" s="12" t="s">
        <v>95</v>
      </c>
      <c r="Q5" s="79" t="s">
        <v>159</v>
      </c>
      <c r="R5" s="85" t="s">
        <v>158</v>
      </c>
    </row>
    <row r="6" spans="1:18" ht="77.25" customHeight="1" x14ac:dyDescent="0.25">
      <c r="A6" s="476"/>
      <c r="B6" s="476"/>
      <c r="C6" s="477"/>
      <c r="D6" s="486"/>
      <c r="E6" s="486"/>
      <c r="F6" s="489"/>
      <c r="G6" s="58" t="s">
        <v>20</v>
      </c>
      <c r="H6" s="60" t="s">
        <v>113</v>
      </c>
      <c r="I6" s="59" t="s">
        <v>93</v>
      </c>
      <c r="J6" s="58" t="s">
        <v>94</v>
      </c>
      <c r="K6" s="59" t="s">
        <v>112</v>
      </c>
      <c r="L6" s="97">
        <v>1020712</v>
      </c>
      <c r="M6" s="14">
        <v>2019</v>
      </c>
      <c r="N6" s="29" t="s">
        <v>31</v>
      </c>
      <c r="O6" s="29">
        <v>321860</v>
      </c>
      <c r="P6" s="12" t="s">
        <v>95</v>
      </c>
      <c r="Q6" s="79" t="s">
        <v>44</v>
      </c>
      <c r="R6" s="84" t="s">
        <v>65</v>
      </c>
    </row>
    <row r="7" spans="1:18" ht="25.5" customHeight="1" x14ac:dyDescent="0.25">
      <c r="A7" s="476"/>
      <c r="B7" s="466">
        <v>53950000</v>
      </c>
      <c r="C7" s="406" t="s">
        <v>153</v>
      </c>
      <c r="D7" s="466">
        <f>(B7-(B7*0.0411))*0.5/0.5</f>
        <v>51732655</v>
      </c>
      <c r="E7" s="466">
        <f>B7+D7</f>
        <v>105682655</v>
      </c>
      <c r="F7" s="488">
        <f>E7</f>
        <v>105682655</v>
      </c>
      <c r="G7" s="433" t="s">
        <v>21</v>
      </c>
      <c r="H7" s="406" t="s">
        <v>107</v>
      </c>
      <c r="I7" s="433" t="s">
        <v>117</v>
      </c>
      <c r="J7" s="433" t="s">
        <v>106</v>
      </c>
      <c r="K7" s="433" t="s">
        <v>108</v>
      </c>
      <c r="L7" s="481">
        <v>0</v>
      </c>
      <c r="M7" s="487" t="s">
        <v>40</v>
      </c>
      <c r="N7" s="481">
        <v>8580</v>
      </c>
      <c r="O7" s="481">
        <v>28600</v>
      </c>
      <c r="P7" s="482" t="s">
        <v>95</v>
      </c>
      <c r="Q7" s="483" t="s">
        <v>160</v>
      </c>
      <c r="R7" s="484" t="s">
        <v>161</v>
      </c>
    </row>
    <row r="8" spans="1:18" ht="89.25" customHeight="1" x14ac:dyDescent="0.25">
      <c r="A8" s="476"/>
      <c r="B8" s="476"/>
      <c r="C8" s="477"/>
      <c r="D8" s="486"/>
      <c r="E8" s="486"/>
      <c r="F8" s="488"/>
      <c r="G8" s="476"/>
      <c r="H8" s="477"/>
      <c r="I8" s="476"/>
      <c r="J8" s="476"/>
      <c r="K8" s="476"/>
      <c r="L8" s="481"/>
      <c r="M8" s="487"/>
      <c r="N8" s="481"/>
      <c r="O8" s="481"/>
      <c r="P8" s="482"/>
      <c r="Q8" s="483"/>
      <c r="R8" s="485"/>
    </row>
    <row r="9" spans="1:18" s="17" customFormat="1" ht="86.25" customHeight="1" thickBot="1" x14ac:dyDescent="0.3">
      <c r="A9" s="476"/>
      <c r="B9" s="476"/>
      <c r="C9" s="477"/>
      <c r="D9" s="486"/>
      <c r="E9" s="486"/>
      <c r="F9" s="488"/>
      <c r="G9" s="58" t="s">
        <v>20</v>
      </c>
      <c r="H9" s="60" t="s">
        <v>113</v>
      </c>
      <c r="I9" s="56" t="s">
        <v>117</v>
      </c>
      <c r="J9" s="58" t="s">
        <v>106</v>
      </c>
      <c r="K9" s="59" t="s">
        <v>112</v>
      </c>
      <c r="L9" s="97">
        <v>1895608</v>
      </c>
      <c r="M9" s="14">
        <v>2019</v>
      </c>
      <c r="N9" s="66" t="s">
        <v>31</v>
      </c>
      <c r="O9" s="29">
        <v>597740</v>
      </c>
      <c r="P9" s="11" t="s">
        <v>95</v>
      </c>
      <c r="Q9" s="75" t="s">
        <v>45</v>
      </c>
      <c r="R9" s="84" t="s">
        <v>55</v>
      </c>
    </row>
    <row r="10" spans="1:18" ht="83.25" customHeight="1" x14ac:dyDescent="0.25">
      <c r="A10" s="433" t="s">
        <v>152</v>
      </c>
      <c r="B10" s="466">
        <v>24800000</v>
      </c>
      <c r="C10" s="406" t="s">
        <v>154</v>
      </c>
      <c r="D10" s="466">
        <f>(B10*0.3)/0.7</f>
        <v>10628571.428571429</v>
      </c>
      <c r="E10" s="466">
        <f>B10+D10</f>
        <v>35428571.428571433</v>
      </c>
      <c r="F10" s="466">
        <f>E10</f>
        <v>35428571.428571433</v>
      </c>
      <c r="G10" s="58" t="s">
        <v>22</v>
      </c>
      <c r="H10" s="60" t="s">
        <v>109</v>
      </c>
      <c r="I10" s="63" t="s">
        <v>93</v>
      </c>
      <c r="J10" s="63" t="s">
        <v>94</v>
      </c>
      <c r="K10" s="25" t="s">
        <v>110</v>
      </c>
      <c r="L10" s="97">
        <v>0</v>
      </c>
      <c r="M10" s="55" t="s">
        <v>40</v>
      </c>
      <c r="N10" s="66">
        <v>10200</v>
      </c>
      <c r="O10" s="29">
        <v>102000</v>
      </c>
      <c r="P10" s="11" t="s">
        <v>95</v>
      </c>
      <c r="Q10" s="62" t="s">
        <v>162</v>
      </c>
      <c r="R10" s="85" t="s">
        <v>67</v>
      </c>
    </row>
    <row r="11" spans="1:18" ht="13.5" customHeight="1" x14ac:dyDescent="0.25">
      <c r="A11" s="433"/>
      <c r="B11" s="433"/>
      <c r="C11" s="406"/>
      <c r="D11" s="486"/>
      <c r="E11" s="476"/>
      <c r="F11" s="476"/>
      <c r="G11" s="433" t="s">
        <v>20</v>
      </c>
      <c r="H11" s="479" t="s">
        <v>113</v>
      </c>
      <c r="I11" s="433" t="s">
        <v>93</v>
      </c>
      <c r="J11" s="433" t="s">
        <v>94</v>
      </c>
      <c r="K11" s="433" t="s">
        <v>112</v>
      </c>
      <c r="L11" s="481">
        <v>22440</v>
      </c>
      <c r="M11" s="451">
        <v>2019</v>
      </c>
      <c r="N11" s="474" t="s">
        <v>31</v>
      </c>
      <c r="O11" s="474">
        <v>15708</v>
      </c>
      <c r="P11" s="475" t="s">
        <v>95</v>
      </c>
      <c r="Q11" s="477" t="s">
        <v>63</v>
      </c>
      <c r="R11" s="478" t="s">
        <v>66</v>
      </c>
    </row>
    <row r="12" spans="1:18" ht="84.75" customHeight="1" x14ac:dyDescent="0.25">
      <c r="A12" s="433"/>
      <c r="B12" s="433"/>
      <c r="C12" s="406"/>
      <c r="D12" s="486"/>
      <c r="E12" s="476"/>
      <c r="F12" s="476"/>
      <c r="G12" s="476"/>
      <c r="H12" s="480"/>
      <c r="I12" s="433"/>
      <c r="J12" s="476"/>
      <c r="K12" s="476"/>
      <c r="L12" s="481"/>
      <c r="M12" s="451"/>
      <c r="N12" s="474"/>
      <c r="O12" s="474"/>
      <c r="P12" s="476"/>
      <c r="Q12" s="477"/>
      <c r="R12" s="478"/>
    </row>
    <row r="13" spans="1:18" ht="48.75" customHeight="1" x14ac:dyDescent="0.25">
      <c r="A13" s="433"/>
      <c r="B13" s="433"/>
      <c r="C13" s="406"/>
      <c r="D13" s="486"/>
      <c r="E13" s="476"/>
      <c r="F13" s="476"/>
      <c r="G13" s="58" t="s">
        <v>30</v>
      </c>
      <c r="H13" s="60" t="s">
        <v>116</v>
      </c>
      <c r="I13" s="59" t="s">
        <v>93</v>
      </c>
      <c r="J13" s="58" t="s">
        <v>94</v>
      </c>
      <c r="K13" s="59" t="s">
        <v>101</v>
      </c>
      <c r="L13" s="97">
        <v>2244</v>
      </c>
      <c r="M13" s="14">
        <v>2019</v>
      </c>
      <c r="N13" s="66" t="s">
        <v>31</v>
      </c>
      <c r="O13" s="29">
        <v>1571</v>
      </c>
      <c r="P13" s="65" t="s">
        <v>95</v>
      </c>
      <c r="Q13" s="79" t="s">
        <v>46</v>
      </c>
      <c r="R13" s="86" t="s">
        <v>71</v>
      </c>
    </row>
    <row r="14" spans="1:18" ht="409.5" x14ac:dyDescent="0.25">
      <c r="A14" s="476"/>
      <c r="B14" s="466">
        <v>37200000</v>
      </c>
      <c r="C14" s="406" t="s">
        <v>154</v>
      </c>
      <c r="D14" s="466">
        <f>(B14*0.3)/0.7</f>
        <v>15942857.142857144</v>
      </c>
      <c r="E14" s="468">
        <f>B14+D14</f>
        <v>53142857.142857142</v>
      </c>
      <c r="F14" s="468">
        <f>E14</f>
        <v>53142857.142857142</v>
      </c>
      <c r="G14" s="58" t="s">
        <v>22</v>
      </c>
      <c r="H14" s="60" t="s">
        <v>109</v>
      </c>
      <c r="I14" s="56" t="s">
        <v>117</v>
      </c>
      <c r="J14" s="59" t="s">
        <v>106</v>
      </c>
      <c r="K14" s="58" t="s">
        <v>110</v>
      </c>
      <c r="L14" s="97">
        <v>0</v>
      </c>
      <c r="M14" s="55" t="s">
        <v>40</v>
      </c>
      <c r="N14" s="66">
        <v>15500</v>
      </c>
      <c r="O14" s="29">
        <v>155000</v>
      </c>
      <c r="P14" s="65" t="s">
        <v>95</v>
      </c>
      <c r="Q14" s="77" t="s">
        <v>47</v>
      </c>
      <c r="R14" s="85" t="s">
        <v>68</v>
      </c>
    </row>
    <row r="15" spans="1:18" ht="85.5" customHeight="1" x14ac:dyDescent="0.25">
      <c r="A15" s="476"/>
      <c r="B15" s="466"/>
      <c r="C15" s="406"/>
      <c r="D15" s="466"/>
      <c r="E15" s="468"/>
      <c r="F15" s="469"/>
      <c r="G15" s="58" t="s">
        <v>20</v>
      </c>
      <c r="H15" s="60" t="s">
        <v>113</v>
      </c>
      <c r="I15" s="56" t="s">
        <v>117</v>
      </c>
      <c r="J15" s="59" t="s">
        <v>106</v>
      </c>
      <c r="K15" s="59" t="s">
        <v>112</v>
      </c>
      <c r="L15" s="97">
        <v>34100</v>
      </c>
      <c r="M15" s="11">
        <v>2019</v>
      </c>
      <c r="N15" s="66" t="s">
        <v>31</v>
      </c>
      <c r="O15" s="29">
        <v>23870</v>
      </c>
      <c r="P15" s="65" t="s">
        <v>95</v>
      </c>
      <c r="Q15" s="79" t="s">
        <v>48</v>
      </c>
      <c r="R15" s="84" t="s">
        <v>69</v>
      </c>
    </row>
    <row r="16" spans="1:18" s="17" customFormat="1" ht="60" customHeight="1" thickBot="1" x14ac:dyDescent="0.3">
      <c r="A16" s="476"/>
      <c r="B16" s="466"/>
      <c r="C16" s="406"/>
      <c r="D16" s="466"/>
      <c r="E16" s="468"/>
      <c r="F16" s="469"/>
      <c r="G16" s="58" t="s">
        <v>35</v>
      </c>
      <c r="H16" s="60" t="s">
        <v>116</v>
      </c>
      <c r="I16" s="56" t="s">
        <v>117</v>
      </c>
      <c r="J16" s="59" t="s">
        <v>106</v>
      </c>
      <c r="K16" s="59" t="s">
        <v>101</v>
      </c>
      <c r="L16" s="97">
        <v>3410</v>
      </c>
      <c r="M16" s="11">
        <v>2019</v>
      </c>
      <c r="N16" s="29" t="s">
        <v>31</v>
      </c>
      <c r="O16" s="29">
        <v>2387</v>
      </c>
      <c r="P16" s="65" t="s">
        <v>95</v>
      </c>
      <c r="Q16" s="80" t="s">
        <v>70</v>
      </c>
      <c r="R16" s="84" t="s">
        <v>72</v>
      </c>
    </row>
    <row r="17" spans="1:18" ht="62.25" customHeight="1" x14ac:dyDescent="0.25">
      <c r="A17" s="472" t="s">
        <v>151</v>
      </c>
      <c r="B17" s="415">
        <v>3493987.8</v>
      </c>
      <c r="C17" s="418" t="s">
        <v>150</v>
      </c>
      <c r="D17" s="415">
        <f>(B17*0.3)/0.7</f>
        <v>1497423.3428571427</v>
      </c>
      <c r="E17" s="464">
        <f>D17+B17</f>
        <v>4991411.1428571427</v>
      </c>
      <c r="F17" s="470">
        <f>E17</f>
        <v>4991411.1428571427</v>
      </c>
      <c r="G17" s="25" t="s">
        <v>20</v>
      </c>
      <c r="H17" s="26" t="s">
        <v>113</v>
      </c>
      <c r="I17" s="63" t="s">
        <v>93</v>
      </c>
      <c r="J17" s="27" t="s">
        <v>94</v>
      </c>
      <c r="K17" s="59" t="s">
        <v>112</v>
      </c>
      <c r="L17" s="97">
        <v>7000</v>
      </c>
      <c r="M17" s="90">
        <v>2019</v>
      </c>
      <c r="N17" s="66" t="s">
        <v>31</v>
      </c>
      <c r="O17" s="66">
        <v>5600</v>
      </c>
      <c r="P17" s="65" t="s">
        <v>95</v>
      </c>
      <c r="Q17" s="78" t="s">
        <v>49</v>
      </c>
      <c r="R17" s="85" t="s">
        <v>74</v>
      </c>
    </row>
    <row r="18" spans="1:18" ht="129" customHeight="1" x14ac:dyDescent="0.25">
      <c r="A18" s="473"/>
      <c r="B18" s="466"/>
      <c r="C18" s="406"/>
      <c r="D18" s="466"/>
      <c r="E18" s="468"/>
      <c r="F18" s="469"/>
      <c r="G18" s="14" t="s">
        <v>92</v>
      </c>
      <c r="H18" s="94" t="s">
        <v>115</v>
      </c>
      <c r="I18" s="14" t="s">
        <v>93</v>
      </c>
      <c r="J18" s="95" t="s">
        <v>94</v>
      </c>
      <c r="K18" s="53" t="s">
        <v>114</v>
      </c>
      <c r="L18" s="97">
        <v>0</v>
      </c>
      <c r="M18" s="55" t="s">
        <v>40</v>
      </c>
      <c r="N18" s="29">
        <v>14</v>
      </c>
      <c r="O18" s="66">
        <v>70</v>
      </c>
      <c r="P18" s="65" t="s">
        <v>95</v>
      </c>
      <c r="Q18" s="81" t="s">
        <v>50</v>
      </c>
      <c r="R18" s="84" t="s">
        <v>75</v>
      </c>
    </row>
    <row r="19" spans="1:18" ht="60" customHeight="1" x14ac:dyDescent="0.25">
      <c r="A19" s="473"/>
      <c r="B19" s="466">
        <v>6478246.5</v>
      </c>
      <c r="C19" s="418" t="s">
        <v>150</v>
      </c>
      <c r="D19" s="466">
        <f>(B19*0.3)/0.7</f>
        <v>2776391.3571428573</v>
      </c>
      <c r="E19" s="468">
        <f>D19+B19</f>
        <v>9254637.8571428582</v>
      </c>
      <c r="F19" s="470">
        <f>E19</f>
        <v>9254637.8571428582</v>
      </c>
      <c r="G19" s="53" t="s">
        <v>20</v>
      </c>
      <c r="H19" s="26" t="s">
        <v>113</v>
      </c>
      <c r="I19" s="69" t="s">
        <v>117</v>
      </c>
      <c r="J19" s="95" t="s">
        <v>106</v>
      </c>
      <c r="K19" s="14" t="s">
        <v>112</v>
      </c>
      <c r="L19" s="46">
        <v>12900</v>
      </c>
      <c r="M19" s="14">
        <v>2019</v>
      </c>
      <c r="N19" s="28" t="s">
        <v>31</v>
      </c>
      <c r="O19" s="47">
        <v>10320</v>
      </c>
      <c r="P19" s="65" t="s">
        <v>95</v>
      </c>
      <c r="Q19" s="81" t="s">
        <v>43</v>
      </c>
      <c r="R19" s="85" t="s">
        <v>73</v>
      </c>
    </row>
    <row r="20" spans="1:18" ht="102.75" customHeight="1" x14ac:dyDescent="0.25">
      <c r="A20" s="473"/>
      <c r="B20" s="466"/>
      <c r="C20" s="406"/>
      <c r="D20" s="466"/>
      <c r="E20" s="468"/>
      <c r="F20" s="469"/>
      <c r="G20" s="14" t="s">
        <v>92</v>
      </c>
      <c r="H20" s="94" t="s">
        <v>115</v>
      </c>
      <c r="I20" s="69" t="s">
        <v>117</v>
      </c>
      <c r="J20" s="95" t="s">
        <v>106</v>
      </c>
      <c r="K20" s="53" t="s">
        <v>114</v>
      </c>
      <c r="L20" s="46">
        <v>0</v>
      </c>
      <c r="M20" s="53" t="s">
        <v>40</v>
      </c>
      <c r="N20" s="28">
        <v>25</v>
      </c>
      <c r="O20" s="47">
        <v>129</v>
      </c>
      <c r="P20" s="65" t="s">
        <v>95</v>
      </c>
      <c r="Q20" s="81" t="s">
        <v>64</v>
      </c>
      <c r="R20" s="84" t="s">
        <v>76</v>
      </c>
    </row>
    <row r="21" spans="1:18" ht="59.25" customHeight="1" x14ac:dyDescent="0.25">
      <c r="A21" s="473"/>
      <c r="B21" s="466">
        <v>5235423</v>
      </c>
      <c r="C21" s="406" t="s">
        <v>149</v>
      </c>
      <c r="D21" s="466">
        <f>B21</f>
        <v>5235423</v>
      </c>
      <c r="E21" s="468">
        <f>D21+B21</f>
        <v>10470846</v>
      </c>
      <c r="F21" s="470">
        <f>E21</f>
        <v>10470846</v>
      </c>
      <c r="G21" s="53" t="s">
        <v>20</v>
      </c>
      <c r="H21" s="26" t="s">
        <v>113</v>
      </c>
      <c r="I21" s="14" t="s">
        <v>93</v>
      </c>
      <c r="J21" s="95" t="s">
        <v>94</v>
      </c>
      <c r="K21" s="70" t="s">
        <v>112</v>
      </c>
      <c r="L21" s="146">
        <v>26000</v>
      </c>
      <c r="M21" s="14">
        <v>2019</v>
      </c>
      <c r="N21" s="28" t="s">
        <v>31</v>
      </c>
      <c r="O21" s="47">
        <v>20800</v>
      </c>
      <c r="P21" s="65" t="s">
        <v>95</v>
      </c>
      <c r="Q21" s="88" t="s">
        <v>51</v>
      </c>
      <c r="R21" s="85" t="s">
        <v>82</v>
      </c>
    </row>
    <row r="22" spans="1:18" ht="93.75" customHeight="1" x14ac:dyDescent="0.25">
      <c r="A22" s="473"/>
      <c r="B22" s="466"/>
      <c r="C22" s="406"/>
      <c r="D22" s="466"/>
      <c r="E22" s="468"/>
      <c r="F22" s="469"/>
      <c r="G22" s="14" t="s">
        <v>92</v>
      </c>
      <c r="H22" s="94" t="s">
        <v>115</v>
      </c>
      <c r="I22" s="14" t="s">
        <v>93</v>
      </c>
      <c r="J22" s="95" t="s">
        <v>94</v>
      </c>
      <c r="K22" s="53" t="s">
        <v>114</v>
      </c>
      <c r="L22" s="46">
        <v>0</v>
      </c>
      <c r="M22" s="53" t="s">
        <v>40</v>
      </c>
      <c r="N22" s="28">
        <v>5</v>
      </c>
      <c r="O22" s="47">
        <v>26</v>
      </c>
      <c r="P22" s="65" t="s">
        <v>95</v>
      </c>
      <c r="Q22" s="57" t="s">
        <v>52</v>
      </c>
      <c r="R22" s="85" t="s">
        <v>77</v>
      </c>
    </row>
    <row r="23" spans="1:18" ht="69.75" customHeight="1" x14ac:dyDescent="0.25">
      <c r="A23" s="473"/>
      <c r="B23" s="466">
        <v>9722928.4000000004</v>
      </c>
      <c r="C23" s="406" t="s">
        <v>149</v>
      </c>
      <c r="D23" s="466">
        <f>B23</f>
        <v>9722928.4000000004</v>
      </c>
      <c r="E23" s="468">
        <f>D23+B23</f>
        <v>19445856.800000001</v>
      </c>
      <c r="F23" s="470">
        <f>E23</f>
        <v>19445856.800000001</v>
      </c>
      <c r="G23" s="53" t="s">
        <v>20</v>
      </c>
      <c r="H23" s="60" t="s">
        <v>113</v>
      </c>
      <c r="I23" s="56" t="s">
        <v>117</v>
      </c>
      <c r="J23" s="95" t="s">
        <v>106</v>
      </c>
      <c r="K23" s="59" t="s">
        <v>112</v>
      </c>
      <c r="L23" s="46">
        <v>48000</v>
      </c>
      <c r="M23" s="14">
        <v>2019</v>
      </c>
      <c r="N23" s="28" t="s">
        <v>31</v>
      </c>
      <c r="O23" s="47">
        <v>38400</v>
      </c>
      <c r="P23" s="65" t="s">
        <v>95</v>
      </c>
      <c r="Q23" s="57" t="s">
        <v>62</v>
      </c>
      <c r="R23" s="85" t="s">
        <v>61</v>
      </c>
    </row>
    <row r="24" spans="1:18" ht="107.25" customHeight="1" x14ac:dyDescent="0.25">
      <c r="A24" s="410"/>
      <c r="B24" s="413"/>
      <c r="C24" s="406"/>
      <c r="D24" s="413"/>
      <c r="E24" s="462"/>
      <c r="F24" s="471"/>
      <c r="G24" s="14" t="s">
        <v>92</v>
      </c>
      <c r="H24" s="94" t="s">
        <v>115</v>
      </c>
      <c r="I24" s="56" t="s">
        <v>117</v>
      </c>
      <c r="J24" s="95" t="s">
        <v>106</v>
      </c>
      <c r="K24" s="53" t="s">
        <v>114</v>
      </c>
      <c r="L24" s="46">
        <v>0</v>
      </c>
      <c r="M24" s="53" t="s">
        <v>40</v>
      </c>
      <c r="N24" s="28">
        <v>9</v>
      </c>
      <c r="O24" s="47">
        <v>48</v>
      </c>
      <c r="P24" s="65" t="s">
        <v>95</v>
      </c>
      <c r="Q24" s="57" t="s">
        <v>53</v>
      </c>
      <c r="R24" s="87" t="s">
        <v>81</v>
      </c>
    </row>
    <row r="25" spans="1:18" ht="246" customHeight="1" x14ac:dyDescent="0.25">
      <c r="A25" s="433" t="s">
        <v>164</v>
      </c>
      <c r="B25" s="466">
        <v>13456616.1</v>
      </c>
      <c r="C25" s="406" t="s">
        <v>148</v>
      </c>
      <c r="D25" s="466">
        <f>B25</f>
        <v>13456616.1</v>
      </c>
      <c r="E25" s="466">
        <f>B25+D25</f>
        <v>26913232.199999999</v>
      </c>
      <c r="F25" s="466">
        <f>E25</f>
        <v>26913232.199999999</v>
      </c>
      <c r="G25" s="58" t="s">
        <v>20</v>
      </c>
      <c r="H25" s="61" t="s">
        <v>113</v>
      </c>
      <c r="I25" s="59" t="s">
        <v>93</v>
      </c>
      <c r="J25" s="59" t="s">
        <v>94</v>
      </c>
      <c r="K25" s="59" t="s">
        <v>112</v>
      </c>
      <c r="L25" s="97">
        <v>1591050</v>
      </c>
      <c r="M25" s="90">
        <v>2019</v>
      </c>
      <c r="N25" s="29" t="s">
        <v>31</v>
      </c>
      <c r="O25" s="66">
        <v>1572300</v>
      </c>
      <c r="P25" s="65" t="s">
        <v>95</v>
      </c>
      <c r="Q25" s="75" t="s">
        <v>60</v>
      </c>
      <c r="R25" s="85" t="s">
        <v>84</v>
      </c>
    </row>
    <row r="26" spans="1:18" ht="65.25" customHeight="1" x14ac:dyDescent="0.25">
      <c r="A26" s="433"/>
      <c r="B26" s="466"/>
      <c r="C26" s="406"/>
      <c r="D26" s="466"/>
      <c r="E26" s="466"/>
      <c r="F26" s="466"/>
      <c r="G26" s="58" t="s">
        <v>23</v>
      </c>
      <c r="H26" s="61" t="s">
        <v>111</v>
      </c>
      <c r="I26" s="59" t="s">
        <v>93</v>
      </c>
      <c r="J26" s="59" t="s">
        <v>94</v>
      </c>
      <c r="K26" s="25" t="s">
        <v>26</v>
      </c>
      <c r="L26" s="96">
        <v>0</v>
      </c>
      <c r="M26" s="55" t="s">
        <v>40</v>
      </c>
      <c r="N26" s="29">
        <v>9</v>
      </c>
      <c r="O26" s="66">
        <v>30</v>
      </c>
      <c r="P26" s="65" t="s">
        <v>95</v>
      </c>
      <c r="Q26" s="82" t="s">
        <v>59</v>
      </c>
      <c r="R26" s="83" t="s">
        <v>83</v>
      </c>
    </row>
    <row r="27" spans="1:18" ht="154.5" customHeight="1" x14ac:dyDescent="0.25">
      <c r="A27" s="433"/>
      <c r="B27" s="466"/>
      <c r="C27" s="406"/>
      <c r="D27" s="466"/>
      <c r="E27" s="466"/>
      <c r="F27" s="466"/>
      <c r="G27" s="14" t="s">
        <v>92</v>
      </c>
      <c r="H27" s="145" t="s">
        <v>157</v>
      </c>
      <c r="I27" s="137" t="s">
        <v>93</v>
      </c>
      <c r="J27" s="137" t="s">
        <v>94</v>
      </c>
      <c r="K27" s="138" t="s">
        <v>28</v>
      </c>
      <c r="L27" s="139">
        <v>0</v>
      </c>
      <c r="M27" s="67" t="s">
        <v>40</v>
      </c>
      <c r="N27" s="139">
        <v>21525</v>
      </c>
      <c r="O27" s="139">
        <v>71750</v>
      </c>
      <c r="P27" s="140" t="s">
        <v>95</v>
      </c>
      <c r="Q27" s="141" t="s">
        <v>38</v>
      </c>
      <c r="R27" s="85" t="s">
        <v>79</v>
      </c>
    </row>
    <row r="28" spans="1:18" ht="243" customHeight="1" x14ac:dyDescent="0.25">
      <c r="A28" s="433"/>
      <c r="B28" s="466">
        <v>13456617.1</v>
      </c>
      <c r="C28" s="406" t="s">
        <v>148</v>
      </c>
      <c r="D28" s="466">
        <f>B28</f>
        <v>13456617.1</v>
      </c>
      <c r="E28" s="466">
        <f>B28+D28</f>
        <v>26913234.199999999</v>
      </c>
      <c r="F28" s="468">
        <f>E28</f>
        <v>26913234.199999999</v>
      </c>
      <c r="G28" s="58" t="s">
        <v>20</v>
      </c>
      <c r="H28" s="61" t="s">
        <v>113</v>
      </c>
      <c r="I28" s="59" t="s">
        <v>117</v>
      </c>
      <c r="J28" s="11" t="s">
        <v>106</v>
      </c>
      <c r="K28" s="59" t="s">
        <v>112</v>
      </c>
      <c r="L28" s="97">
        <v>1591050</v>
      </c>
      <c r="M28" s="90">
        <v>2019</v>
      </c>
      <c r="N28" s="29" t="s">
        <v>31</v>
      </c>
      <c r="O28" s="66">
        <v>1572300</v>
      </c>
      <c r="P28" s="12" t="s">
        <v>95</v>
      </c>
      <c r="Q28" s="75" t="s">
        <v>80</v>
      </c>
      <c r="R28" s="85" t="s">
        <v>85</v>
      </c>
    </row>
    <row r="29" spans="1:18" ht="92.25" customHeight="1" x14ac:dyDescent="0.25">
      <c r="A29" s="433"/>
      <c r="B29" s="466"/>
      <c r="C29" s="406"/>
      <c r="D29" s="466"/>
      <c r="E29" s="466"/>
      <c r="F29" s="469"/>
      <c r="G29" s="53" t="s">
        <v>23</v>
      </c>
      <c r="H29" s="73" t="s">
        <v>111</v>
      </c>
      <c r="I29" s="14" t="s">
        <v>117</v>
      </c>
      <c r="J29" s="14" t="s">
        <v>106</v>
      </c>
      <c r="K29" s="14" t="s">
        <v>26</v>
      </c>
      <c r="L29" s="46">
        <v>0</v>
      </c>
      <c r="M29" s="53" t="s">
        <v>40</v>
      </c>
      <c r="N29" s="28">
        <v>9</v>
      </c>
      <c r="O29" s="47">
        <v>30</v>
      </c>
      <c r="P29" s="65" t="s">
        <v>95</v>
      </c>
      <c r="Q29" s="76" t="s">
        <v>58</v>
      </c>
      <c r="R29" s="84" t="s">
        <v>56</v>
      </c>
    </row>
    <row r="30" spans="1:18" ht="137.25" customHeight="1" x14ac:dyDescent="0.25">
      <c r="A30" s="433"/>
      <c r="B30" s="466"/>
      <c r="C30" s="406"/>
      <c r="D30" s="466"/>
      <c r="E30" s="466"/>
      <c r="F30" s="469"/>
      <c r="G30" s="14" t="s">
        <v>92</v>
      </c>
      <c r="H30" s="73" t="s">
        <v>157</v>
      </c>
      <c r="I30" s="14" t="s">
        <v>117</v>
      </c>
      <c r="J30" s="53" t="s">
        <v>106</v>
      </c>
      <c r="K30" s="14" t="s">
        <v>147</v>
      </c>
      <c r="L30" s="136">
        <v>0</v>
      </c>
      <c r="M30" s="14" t="s">
        <v>40</v>
      </c>
      <c r="N30" s="136">
        <v>21530</v>
      </c>
      <c r="O30" s="136">
        <v>71768</v>
      </c>
      <c r="P30" s="65" t="s">
        <v>95</v>
      </c>
      <c r="Q30" s="13" t="s">
        <v>57</v>
      </c>
      <c r="R30" s="85" t="s">
        <v>78</v>
      </c>
    </row>
    <row r="31" spans="1:18" ht="75" customHeight="1" x14ac:dyDescent="0.25">
      <c r="A31" s="41"/>
      <c r="B31" s="42"/>
      <c r="C31" s="31"/>
      <c r="D31" s="42"/>
      <c r="E31" s="41"/>
      <c r="F31" s="30"/>
      <c r="G31" s="30"/>
      <c r="H31" s="30"/>
      <c r="I31" s="30"/>
      <c r="J31" s="30"/>
      <c r="K31" s="30"/>
      <c r="L31" s="30"/>
      <c r="M31" s="30"/>
      <c r="N31" s="30"/>
      <c r="O31" s="30"/>
      <c r="P31" s="31"/>
      <c r="Q31" s="18"/>
    </row>
    <row r="32" spans="1:18" x14ac:dyDescent="0.25">
      <c r="A32" s="41"/>
      <c r="B32" s="42"/>
      <c r="C32" s="31"/>
      <c r="D32" s="42"/>
      <c r="E32" s="41"/>
      <c r="F32" s="30"/>
      <c r="G32" s="30"/>
      <c r="H32" s="30"/>
      <c r="I32" s="30"/>
      <c r="J32" s="30"/>
      <c r="K32" s="30"/>
      <c r="L32" s="30"/>
      <c r="M32" s="30"/>
      <c r="N32" s="30"/>
      <c r="O32" s="30"/>
      <c r="P32" s="31"/>
      <c r="Q32" s="18"/>
    </row>
    <row r="33" spans="1:18" x14ac:dyDescent="0.25">
      <c r="M33" s="32"/>
      <c r="Q33" s="19"/>
    </row>
    <row r="34" spans="1:18" ht="44.25" customHeight="1" x14ac:dyDescent="0.25">
      <c r="A34" s="64" t="s">
        <v>105</v>
      </c>
      <c r="B34" s="34" t="s">
        <v>104</v>
      </c>
      <c r="C34" s="64" t="s">
        <v>91</v>
      </c>
      <c r="D34" s="64" t="s">
        <v>102</v>
      </c>
      <c r="E34" s="64" t="s">
        <v>87</v>
      </c>
      <c r="F34" s="64" t="s">
        <v>90</v>
      </c>
      <c r="G34" s="64" t="s">
        <v>103</v>
      </c>
      <c r="H34" s="64" t="s">
        <v>98</v>
      </c>
      <c r="I34" s="64" t="s">
        <v>97</v>
      </c>
    </row>
    <row r="35" spans="1:18" ht="36" customHeight="1" x14ac:dyDescent="0.25">
      <c r="A35" s="35" t="s">
        <v>21</v>
      </c>
      <c r="B35" s="61" t="s">
        <v>107</v>
      </c>
      <c r="C35" s="33" t="s">
        <v>108</v>
      </c>
      <c r="D35" s="50">
        <v>0</v>
      </c>
      <c r="E35" s="14" t="s">
        <v>156</v>
      </c>
      <c r="F35" s="33" t="s">
        <v>94</v>
      </c>
      <c r="G35" s="33"/>
      <c r="H35" s="51">
        <f>SUM(N5)</f>
        <v>4620</v>
      </c>
      <c r="I35" s="51">
        <f>SUM(O5)</f>
        <v>15400</v>
      </c>
    </row>
    <row r="36" spans="1:18" ht="36.75" customHeight="1" x14ac:dyDescent="0.25">
      <c r="A36" s="35" t="s">
        <v>21</v>
      </c>
      <c r="B36" s="61" t="s">
        <v>107</v>
      </c>
      <c r="C36" s="33" t="s">
        <v>108</v>
      </c>
      <c r="D36" s="50">
        <v>0</v>
      </c>
      <c r="E36" s="35" t="s">
        <v>15</v>
      </c>
      <c r="F36" s="33" t="s">
        <v>106</v>
      </c>
      <c r="G36" s="33"/>
      <c r="H36" s="51">
        <f>N7</f>
        <v>8580</v>
      </c>
      <c r="I36" s="51">
        <f>O7</f>
        <v>28600</v>
      </c>
    </row>
    <row r="37" spans="1:18" ht="41.25" customHeight="1" x14ac:dyDescent="0.25">
      <c r="A37" s="35" t="s">
        <v>34</v>
      </c>
      <c r="B37" s="135" t="s">
        <v>109</v>
      </c>
      <c r="C37" s="33" t="s">
        <v>29</v>
      </c>
      <c r="D37" s="50">
        <v>0</v>
      </c>
      <c r="E37" s="14" t="s">
        <v>156</v>
      </c>
      <c r="F37" s="33" t="s">
        <v>94</v>
      </c>
      <c r="G37" s="33"/>
      <c r="H37" s="51">
        <f>SUM(N10)</f>
        <v>10200</v>
      </c>
      <c r="I37" s="51">
        <f>SUM(O10)</f>
        <v>102000</v>
      </c>
    </row>
    <row r="38" spans="1:18" ht="41.25" customHeight="1" x14ac:dyDescent="0.25">
      <c r="A38" s="35" t="s">
        <v>34</v>
      </c>
      <c r="B38" s="135" t="s">
        <v>109</v>
      </c>
      <c r="C38" s="33" t="s">
        <v>29</v>
      </c>
      <c r="D38" s="50">
        <v>0</v>
      </c>
      <c r="E38" s="69" t="s">
        <v>117</v>
      </c>
      <c r="F38" s="33" t="s">
        <v>106</v>
      </c>
      <c r="G38" s="33"/>
      <c r="H38" s="51">
        <f>SUM(N14)</f>
        <v>15500</v>
      </c>
      <c r="I38" s="51">
        <f>SUM(O14)</f>
        <v>155000</v>
      </c>
    </row>
    <row r="39" spans="1:18" ht="45.75" customHeight="1" x14ac:dyDescent="0.25">
      <c r="A39" s="35" t="s">
        <v>23</v>
      </c>
      <c r="B39" s="60" t="s">
        <v>111</v>
      </c>
      <c r="C39" s="35" t="s">
        <v>26</v>
      </c>
      <c r="D39" s="50">
        <v>0</v>
      </c>
      <c r="E39" s="14" t="s">
        <v>156</v>
      </c>
      <c r="F39" s="33" t="s">
        <v>94</v>
      </c>
      <c r="G39" s="33"/>
      <c r="H39" s="49">
        <f>SUM(N26)</f>
        <v>9</v>
      </c>
      <c r="I39" s="49">
        <f>SUM(O26)</f>
        <v>30</v>
      </c>
      <c r="K39" s="30"/>
    </row>
    <row r="40" spans="1:18" ht="49.5" customHeight="1" x14ac:dyDescent="0.25">
      <c r="A40" s="35" t="s">
        <v>23</v>
      </c>
      <c r="B40" s="60" t="s">
        <v>111</v>
      </c>
      <c r="C40" s="35" t="s">
        <v>26</v>
      </c>
      <c r="D40" s="50">
        <v>0</v>
      </c>
      <c r="E40" s="69" t="s">
        <v>117</v>
      </c>
      <c r="F40" s="33" t="s">
        <v>106</v>
      </c>
      <c r="G40" s="33"/>
      <c r="H40" s="49">
        <f>SUM(N29)</f>
        <v>9</v>
      </c>
      <c r="I40" s="49">
        <f>SUM(O29)</f>
        <v>30</v>
      </c>
      <c r="K40" s="30"/>
    </row>
    <row r="41" spans="1:18" ht="62.25" customHeight="1" x14ac:dyDescent="0.25">
      <c r="A41" s="59" t="s">
        <v>20</v>
      </c>
      <c r="B41" s="60" t="s">
        <v>113</v>
      </c>
      <c r="C41" s="59" t="s">
        <v>112</v>
      </c>
      <c r="D41" s="46">
        <f>SUM(L6+L11+L17+L21+L25)</f>
        <v>2667202</v>
      </c>
      <c r="E41" s="14" t="s">
        <v>156</v>
      </c>
      <c r="F41" s="58" t="s">
        <v>94</v>
      </c>
      <c r="G41" s="58">
        <v>2019</v>
      </c>
      <c r="H41" s="28" t="s">
        <v>40</v>
      </c>
      <c r="I41" s="47">
        <f>SUM(O6+O11+O17+O21+O25)</f>
        <v>1936268</v>
      </c>
    </row>
    <row r="42" spans="1:18" ht="81.75" customHeight="1" x14ac:dyDescent="0.25">
      <c r="A42" s="59" t="s">
        <v>20</v>
      </c>
      <c r="B42" s="60" t="s">
        <v>113</v>
      </c>
      <c r="C42" s="59" t="s">
        <v>112</v>
      </c>
      <c r="D42" s="46">
        <f>SUM(L9+L15+L19+L23+L28)</f>
        <v>3581658</v>
      </c>
      <c r="E42" s="69" t="s">
        <v>117</v>
      </c>
      <c r="F42" s="58" t="s">
        <v>106</v>
      </c>
      <c r="G42" s="58">
        <v>2019</v>
      </c>
      <c r="H42" s="28" t="s">
        <v>40</v>
      </c>
      <c r="I42" s="47">
        <f>SUM(O9+O15+O19+O23+O28)</f>
        <v>2242630</v>
      </c>
    </row>
    <row r="43" spans="1:18" ht="45.95" customHeight="1" x14ac:dyDescent="0.25">
      <c r="A43" s="35" t="s">
        <v>30</v>
      </c>
      <c r="B43" s="147" t="s">
        <v>116</v>
      </c>
      <c r="C43" s="45" t="s">
        <v>155</v>
      </c>
      <c r="D43" s="46">
        <f>SUM(L13)</f>
        <v>2244</v>
      </c>
      <c r="E43" s="14" t="s">
        <v>156</v>
      </c>
      <c r="F43" s="33" t="s">
        <v>94</v>
      </c>
      <c r="G43" s="33">
        <v>2019</v>
      </c>
      <c r="H43" s="28" t="s">
        <v>40</v>
      </c>
      <c r="I43" s="49">
        <f>SUM(O13)</f>
        <v>1571</v>
      </c>
      <c r="J43" s="151">
        <f>SUM(D43-I43)</f>
        <v>673</v>
      </c>
    </row>
    <row r="44" spans="1:18" ht="58.5" customHeight="1" x14ac:dyDescent="0.25">
      <c r="A44" s="35" t="s">
        <v>30</v>
      </c>
      <c r="B44" s="147" t="s">
        <v>116</v>
      </c>
      <c r="C44" s="45" t="s">
        <v>155</v>
      </c>
      <c r="D44" s="46">
        <f>SUM(L16)</f>
        <v>3410</v>
      </c>
      <c r="E44" s="69" t="s">
        <v>117</v>
      </c>
      <c r="F44" s="33" t="s">
        <v>106</v>
      </c>
      <c r="G44" s="33">
        <v>2019</v>
      </c>
      <c r="H44" s="28" t="s">
        <v>40</v>
      </c>
      <c r="I44" s="49">
        <f>SUM(O16)</f>
        <v>2387</v>
      </c>
      <c r="J44" s="151">
        <f>SUM(D44-I44)</f>
        <v>1023</v>
      </c>
    </row>
    <row r="45" spans="1:18" s="6" customFormat="1" ht="56.25" customHeight="1" x14ac:dyDescent="0.25">
      <c r="A45" s="14" t="s">
        <v>92</v>
      </c>
      <c r="B45" s="148" t="s">
        <v>157</v>
      </c>
      <c r="C45" s="14" t="s">
        <v>147</v>
      </c>
      <c r="D45" s="46">
        <v>0</v>
      </c>
      <c r="E45" s="14" t="s">
        <v>156</v>
      </c>
      <c r="F45" s="14" t="s">
        <v>94</v>
      </c>
      <c r="G45" s="53"/>
      <c r="H45" s="28">
        <f>SUM(N27)</f>
        <v>21525</v>
      </c>
      <c r="I45" s="28">
        <f>SUM(O27)</f>
        <v>71750</v>
      </c>
      <c r="J45" s="36"/>
      <c r="K45" s="36"/>
      <c r="L45" s="36"/>
      <c r="M45" s="36"/>
      <c r="N45" s="36"/>
      <c r="O45" s="36"/>
      <c r="P45" s="37"/>
      <c r="Q45" s="20"/>
      <c r="R45" s="20"/>
    </row>
    <row r="46" spans="1:18" ht="57.75" customHeight="1" x14ac:dyDescent="0.25">
      <c r="A46" s="14" t="s">
        <v>92</v>
      </c>
      <c r="B46" s="145" t="s">
        <v>157</v>
      </c>
      <c r="C46" s="14" t="s">
        <v>147</v>
      </c>
      <c r="D46" s="46">
        <v>0</v>
      </c>
      <c r="E46" s="69" t="s">
        <v>117</v>
      </c>
      <c r="F46" s="14" t="s">
        <v>106</v>
      </c>
      <c r="G46" s="53"/>
      <c r="H46" s="28">
        <f>SUM(N30)</f>
        <v>21530</v>
      </c>
      <c r="I46" s="28">
        <f>SUM(O30)</f>
        <v>71768</v>
      </c>
    </row>
    <row r="47" spans="1:18" ht="50.25" customHeight="1" x14ac:dyDescent="0.25">
      <c r="A47" s="14" t="s">
        <v>92</v>
      </c>
      <c r="B47" s="94" t="s">
        <v>115</v>
      </c>
      <c r="C47" s="14" t="s">
        <v>146</v>
      </c>
      <c r="D47" s="46">
        <v>0</v>
      </c>
      <c r="E47" s="14" t="s">
        <v>156</v>
      </c>
      <c r="F47" s="14" t="s">
        <v>94</v>
      </c>
      <c r="G47" s="53"/>
      <c r="H47" s="54">
        <f>SUM(N18+N22)</f>
        <v>19</v>
      </c>
      <c r="I47" s="54">
        <f>SUM(O18+O22)</f>
        <v>96</v>
      </c>
    </row>
    <row r="48" spans="1:18" ht="36" customHeight="1" x14ac:dyDescent="0.25">
      <c r="A48" s="14" t="s">
        <v>92</v>
      </c>
      <c r="B48" s="94" t="s">
        <v>115</v>
      </c>
      <c r="C48" s="14" t="s">
        <v>146</v>
      </c>
      <c r="D48" s="46">
        <v>0</v>
      </c>
      <c r="E48" s="69" t="s">
        <v>117</v>
      </c>
      <c r="F48" s="14" t="s">
        <v>106</v>
      </c>
      <c r="G48" s="53"/>
      <c r="H48" s="54">
        <f>SUM(N20+N24)</f>
        <v>34</v>
      </c>
      <c r="I48" s="54">
        <f>SUM(O20+O24)</f>
        <v>177</v>
      </c>
    </row>
  </sheetData>
  <mergeCells count="92">
    <mergeCell ref="I3:I4"/>
    <mergeCell ref="A3:A4"/>
    <mergeCell ref="B3:B4"/>
    <mergeCell ref="C3:E3"/>
    <mergeCell ref="F3:F4"/>
    <mergeCell ref="G3:H3"/>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O7:O8"/>
    <mergeCell ref="D7:D9"/>
    <mergeCell ref="E7:E9"/>
    <mergeCell ref="F7:F9"/>
    <mergeCell ref="G7:G8"/>
    <mergeCell ref="H7:H8"/>
    <mergeCell ref="I7:I8"/>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H11:H12"/>
    <mergeCell ref="I11:I12"/>
    <mergeCell ref="J11:J12"/>
    <mergeCell ref="K11:K12"/>
    <mergeCell ref="L11:L12"/>
    <mergeCell ref="B14:B16"/>
    <mergeCell ref="C14:C16"/>
    <mergeCell ref="D14:D16"/>
    <mergeCell ref="E14:E16"/>
    <mergeCell ref="F14:F16"/>
    <mergeCell ref="N11:N12"/>
    <mergeCell ref="O11:O12"/>
    <mergeCell ref="P11:P12"/>
    <mergeCell ref="Q11:Q12"/>
    <mergeCell ref="R11:R12"/>
    <mergeCell ref="F17:F18"/>
    <mergeCell ref="B19:B20"/>
    <mergeCell ref="C19:C20"/>
    <mergeCell ref="D19:D20"/>
    <mergeCell ref="E19:E20"/>
    <mergeCell ref="F19:F20"/>
    <mergeCell ref="E28:E30"/>
    <mergeCell ref="A17:A24"/>
    <mergeCell ref="B17:B18"/>
    <mergeCell ref="C17:C18"/>
    <mergeCell ref="D17:D18"/>
    <mergeCell ref="E17:E18"/>
    <mergeCell ref="B21:B22"/>
    <mergeCell ref="C21:C22"/>
    <mergeCell ref="D21:D22"/>
    <mergeCell ref="E21:E2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X103"/>
  <sheetViews>
    <sheetView tabSelected="1" zoomScale="75" zoomScaleNormal="75" workbookViewId="0">
      <selection activeCell="L81" sqref="L81"/>
    </sheetView>
  </sheetViews>
  <sheetFormatPr defaultColWidth="9.140625" defaultRowHeight="15" x14ac:dyDescent="0.25"/>
  <cols>
    <col min="1" max="1" width="19.85546875" style="202" customWidth="1"/>
    <col min="2" max="2" width="33.5703125" style="205" customWidth="1"/>
    <col min="3" max="3" width="22.7109375" style="202" customWidth="1"/>
    <col min="4" max="4" width="27.28515625" style="202" customWidth="1"/>
    <col min="5" max="5" width="20.42578125" style="202" customWidth="1"/>
    <col min="6" max="6" width="18.5703125" style="202" customWidth="1"/>
    <col min="7" max="7" width="16.85546875" style="202" customWidth="1"/>
    <col min="8" max="8" width="19.7109375" style="202" customWidth="1"/>
    <col min="9" max="9" width="29.28515625" style="202" customWidth="1"/>
    <col min="10" max="10" width="16.42578125" style="202" customWidth="1"/>
    <col min="11" max="11" width="15.140625" style="202" customWidth="1"/>
    <col min="12" max="12" width="22.85546875" style="202" customWidth="1"/>
    <col min="13" max="13" width="17.5703125" style="202" customWidth="1"/>
    <col min="14" max="14" width="10.42578125" style="203" customWidth="1"/>
    <col min="15" max="15" width="11.5703125" style="203" customWidth="1"/>
    <col min="16" max="16" width="12.140625" style="202" customWidth="1"/>
    <col min="17" max="17" width="23.42578125" style="202" customWidth="1"/>
    <col min="18" max="18" width="138.85546875" style="202" customWidth="1"/>
    <col min="19" max="19" width="21.7109375" style="202" customWidth="1"/>
    <col min="20" max="16384" width="9.140625" style="202"/>
  </cols>
  <sheetData>
    <row r="1" spans="1:19" ht="12" customHeight="1" x14ac:dyDescent="0.25">
      <c r="A1" s="286" t="s">
        <v>279</v>
      </c>
    </row>
    <row r="2" spans="1:19" ht="12.75" customHeight="1" x14ac:dyDescent="0.25">
      <c r="A2" s="563" t="s">
        <v>316</v>
      </c>
      <c r="B2" s="563"/>
      <c r="C2" s="563"/>
      <c r="D2" s="563"/>
      <c r="E2" s="563"/>
      <c r="F2" s="563"/>
      <c r="G2" s="563"/>
      <c r="H2" s="563"/>
      <c r="I2" s="563"/>
    </row>
    <row r="3" spans="1:19" ht="15.75" thickBot="1" x14ac:dyDescent="0.3">
      <c r="A3" s="334" t="s">
        <v>205</v>
      </c>
    </row>
    <row r="4" spans="1:19" s="298" customFormat="1" ht="15" customHeight="1" x14ac:dyDescent="0.25">
      <c r="A4" s="554" t="s">
        <v>178</v>
      </c>
      <c r="B4" s="556" t="s">
        <v>41</v>
      </c>
      <c r="C4" s="556" t="s">
        <v>189</v>
      </c>
      <c r="D4" s="559" t="s">
        <v>2</v>
      </c>
      <c r="E4" s="567"/>
      <c r="F4" s="567"/>
      <c r="G4" s="559" t="s">
        <v>17</v>
      </c>
      <c r="H4" s="550" t="s">
        <v>86</v>
      </c>
      <c r="I4" s="550"/>
      <c r="J4" s="548" t="s">
        <v>138</v>
      </c>
      <c r="K4" s="550" t="s">
        <v>90</v>
      </c>
      <c r="L4" s="548" t="s">
        <v>139</v>
      </c>
      <c r="M4" s="548" t="s">
        <v>102</v>
      </c>
      <c r="N4" s="548"/>
      <c r="O4" s="548" t="s">
        <v>190</v>
      </c>
      <c r="P4" s="548" t="s">
        <v>97</v>
      </c>
      <c r="Q4" s="552" t="s">
        <v>96</v>
      </c>
      <c r="R4" s="546" t="s">
        <v>54</v>
      </c>
    </row>
    <row r="5" spans="1:19" s="298" customFormat="1" ht="45.75" customHeight="1" thickBot="1" x14ac:dyDescent="0.3">
      <c r="A5" s="555"/>
      <c r="B5" s="557"/>
      <c r="C5" s="557"/>
      <c r="D5" s="390" t="s">
        <v>10</v>
      </c>
      <c r="E5" s="391" t="s">
        <v>42</v>
      </c>
      <c r="F5" s="392" t="s">
        <v>207</v>
      </c>
      <c r="G5" s="560"/>
      <c r="H5" s="235" t="s">
        <v>191</v>
      </c>
      <c r="I5" s="235" t="s">
        <v>192</v>
      </c>
      <c r="J5" s="549"/>
      <c r="K5" s="551"/>
      <c r="L5" s="549"/>
      <c r="M5" s="238" t="s">
        <v>100</v>
      </c>
      <c r="N5" s="238" t="s">
        <v>99</v>
      </c>
      <c r="O5" s="549"/>
      <c r="P5" s="549"/>
      <c r="Q5" s="553"/>
      <c r="R5" s="547"/>
    </row>
    <row r="6" spans="1:19" s="298" customFormat="1" ht="168" customHeight="1" x14ac:dyDescent="0.25">
      <c r="A6" s="570" t="s">
        <v>274</v>
      </c>
      <c r="B6" s="544">
        <f>F6+F8+F10+F12+F14+F15</f>
        <v>194563970.35294116</v>
      </c>
      <c r="C6" s="544">
        <v>139871</v>
      </c>
      <c r="D6" s="569" t="s">
        <v>208</v>
      </c>
      <c r="E6" s="544">
        <f>C6*0.15/0.85</f>
        <v>24683.117647058822</v>
      </c>
      <c r="F6" s="544">
        <f>C6+E6</f>
        <v>164554.11764705883</v>
      </c>
      <c r="G6" s="544">
        <f>(C6-(C6*0.0411))+E6</f>
        <v>158805.41954705882</v>
      </c>
      <c r="H6" s="199" t="s">
        <v>193</v>
      </c>
      <c r="I6" s="374" t="s">
        <v>194</v>
      </c>
      <c r="J6" s="565" t="s">
        <v>93</v>
      </c>
      <c r="K6" s="565" t="s">
        <v>94</v>
      </c>
      <c r="L6" s="199" t="s">
        <v>173</v>
      </c>
      <c r="M6" s="199">
        <v>0</v>
      </c>
      <c r="N6" s="199" t="s">
        <v>40</v>
      </c>
      <c r="O6" s="299">
        <v>0.03</v>
      </c>
      <c r="P6" s="374">
        <v>0.3</v>
      </c>
      <c r="Q6" s="292" t="s">
        <v>304</v>
      </c>
      <c r="R6" s="323" t="s">
        <v>289</v>
      </c>
    </row>
    <row r="7" spans="1:19" s="298" customFormat="1" ht="103.5" customHeight="1" x14ac:dyDescent="0.25">
      <c r="A7" s="504"/>
      <c r="B7" s="491"/>
      <c r="C7" s="568"/>
      <c r="D7" s="558"/>
      <c r="E7" s="491"/>
      <c r="F7" s="491"/>
      <c r="G7" s="491"/>
      <c r="H7" s="366" t="s">
        <v>32</v>
      </c>
      <c r="I7" s="366" t="s">
        <v>195</v>
      </c>
      <c r="J7" s="494"/>
      <c r="K7" s="494"/>
      <c r="L7" s="366" t="s">
        <v>198</v>
      </c>
      <c r="M7" s="366">
        <v>161</v>
      </c>
      <c r="N7" s="366">
        <v>2021</v>
      </c>
      <c r="O7" s="366" t="s">
        <v>40</v>
      </c>
      <c r="P7" s="366">
        <v>0</v>
      </c>
      <c r="Q7" s="371" t="s">
        <v>304</v>
      </c>
      <c r="R7" s="324" t="s">
        <v>209</v>
      </c>
    </row>
    <row r="8" spans="1:19" s="298" customFormat="1" ht="164.45" customHeight="1" x14ac:dyDescent="0.25">
      <c r="A8" s="504"/>
      <c r="B8" s="491"/>
      <c r="C8" s="491">
        <v>139871</v>
      </c>
      <c r="D8" s="558" t="s">
        <v>210</v>
      </c>
      <c r="E8" s="491">
        <f>C8*0.15/0.85</f>
        <v>24683.117647058822</v>
      </c>
      <c r="F8" s="491">
        <f>C8+E8</f>
        <v>164554.11764705883</v>
      </c>
      <c r="G8" s="491">
        <f>(C8-(C8*0.0411))+E8</f>
        <v>158805.41954705882</v>
      </c>
      <c r="H8" s="369" t="s">
        <v>193</v>
      </c>
      <c r="I8" s="366" t="s">
        <v>194</v>
      </c>
      <c r="J8" s="494" t="s">
        <v>197</v>
      </c>
      <c r="K8" s="494" t="s">
        <v>106</v>
      </c>
      <c r="L8" s="369" t="s">
        <v>172</v>
      </c>
      <c r="M8" s="369">
        <v>0</v>
      </c>
      <c r="N8" s="369" t="s">
        <v>40</v>
      </c>
      <c r="O8" s="370">
        <v>0.03</v>
      </c>
      <c r="P8" s="366">
        <v>0.3</v>
      </c>
      <c r="Q8" s="371" t="s">
        <v>304</v>
      </c>
      <c r="R8" s="325" t="s">
        <v>290</v>
      </c>
    </row>
    <row r="9" spans="1:19" s="298" customFormat="1" ht="105.6" customHeight="1" x14ac:dyDescent="0.25">
      <c r="A9" s="504"/>
      <c r="B9" s="491"/>
      <c r="C9" s="568"/>
      <c r="D9" s="558"/>
      <c r="E9" s="491"/>
      <c r="F9" s="491"/>
      <c r="G9" s="491"/>
      <c r="H9" s="366" t="s">
        <v>32</v>
      </c>
      <c r="I9" s="366" t="s">
        <v>195</v>
      </c>
      <c r="J9" s="494"/>
      <c r="K9" s="494"/>
      <c r="L9" s="366" t="s">
        <v>198</v>
      </c>
      <c r="M9" s="366">
        <v>161</v>
      </c>
      <c r="N9" s="366">
        <v>2021</v>
      </c>
      <c r="O9" s="366" t="s">
        <v>40</v>
      </c>
      <c r="P9" s="366">
        <v>0</v>
      </c>
      <c r="Q9" s="371" t="s">
        <v>304</v>
      </c>
      <c r="R9" s="324" t="s">
        <v>209</v>
      </c>
    </row>
    <row r="10" spans="1:19" s="298" customFormat="1" ht="167.45" customHeight="1" x14ac:dyDescent="0.25">
      <c r="A10" s="504"/>
      <c r="B10" s="491"/>
      <c r="C10" s="491">
        <v>80491772.5</v>
      </c>
      <c r="D10" s="558" t="s">
        <v>211</v>
      </c>
      <c r="E10" s="562">
        <f>C10*0.15/0.85</f>
        <v>14204430.44117647</v>
      </c>
      <c r="F10" s="491">
        <f>C10+E10</f>
        <v>94696202.941176474</v>
      </c>
      <c r="G10" s="491">
        <f>(C10-(C10*0.0411))+E10</f>
        <v>91387991.091426477</v>
      </c>
      <c r="H10" s="369" t="s">
        <v>193</v>
      </c>
      <c r="I10" s="366" t="s">
        <v>194</v>
      </c>
      <c r="J10" s="494" t="s">
        <v>93</v>
      </c>
      <c r="K10" s="494" t="s">
        <v>94</v>
      </c>
      <c r="L10" s="369" t="s">
        <v>173</v>
      </c>
      <c r="M10" s="369">
        <v>0</v>
      </c>
      <c r="N10" s="369" t="s">
        <v>40</v>
      </c>
      <c r="O10" s="370">
        <v>24</v>
      </c>
      <c r="P10" s="366">
        <v>239</v>
      </c>
      <c r="Q10" s="371" t="s">
        <v>304</v>
      </c>
      <c r="R10" s="325" t="s">
        <v>291</v>
      </c>
    </row>
    <row r="11" spans="1:19" s="298" customFormat="1" ht="67.5" customHeight="1" x14ac:dyDescent="0.25">
      <c r="A11" s="504"/>
      <c r="B11" s="491"/>
      <c r="C11" s="491"/>
      <c r="D11" s="558"/>
      <c r="E11" s="562"/>
      <c r="F11" s="491"/>
      <c r="G11" s="491"/>
      <c r="H11" s="366" t="s">
        <v>32</v>
      </c>
      <c r="I11" s="366" t="s">
        <v>195</v>
      </c>
      <c r="J11" s="494"/>
      <c r="K11" s="494"/>
      <c r="L11" s="366" t="s">
        <v>198</v>
      </c>
      <c r="M11" s="372">
        <v>100380</v>
      </c>
      <c r="N11" s="366">
        <v>2021</v>
      </c>
      <c r="O11" s="366" t="s">
        <v>40</v>
      </c>
      <c r="P11" s="366">
        <v>0</v>
      </c>
      <c r="Q11" s="371" t="s">
        <v>304</v>
      </c>
      <c r="R11" s="324" t="s">
        <v>212</v>
      </c>
    </row>
    <row r="12" spans="1:19" s="298" customFormat="1" ht="162.94999999999999" customHeight="1" x14ac:dyDescent="0.25">
      <c r="A12" s="504"/>
      <c r="B12" s="491"/>
      <c r="C12" s="491">
        <v>80491772.5</v>
      </c>
      <c r="D12" s="558" t="s">
        <v>211</v>
      </c>
      <c r="E12" s="491">
        <f>C12*0.15/0.85+970588</f>
        <v>15175018.44117647</v>
      </c>
      <c r="F12" s="491">
        <f>C12+E12</f>
        <v>95666790.941176474</v>
      </c>
      <c r="G12" s="491">
        <f>(C12-(C12*0.0411))+E12</f>
        <v>92358579.091426477</v>
      </c>
      <c r="H12" s="369" t="s">
        <v>193</v>
      </c>
      <c r="I12" s="366" t="s">
        <v>194</v>
      </c>
      <c r="J12" s="494" t="s">
        <v>197</v>
      </c>
      <c r="K12" s="494" t="s">
        <v>106</v>
      </c>
      <c r="L12" s="369" t="s">
        <v>172</v>
      </c>
      <c r="M12" s="369">
        <v>0</v>
      </c>
      <c r="N12" s="369" t="s">
        <v>40</v>
      </c>
      <c r="O12" s="370">
        <v>24</v>
      </c>
      <c r="P12" s="366">
        <v>239</v>
      </c>
      <c r="Q12" s="371" t="s">
        <v>304</v>
      </c>
      <c r="R12" s="325" t="s">
        <v>292</v>
      </c>
    </row>
    <row r="13" spans="1:19" s="298" customFormat="1" ht="93.6" customHeight="1" x14ac:dyDescent="0.25">
      <c r="A13" s="504"/>
      <c r="B13" s="491"/>
      <c r="C13" s="491"/>
      <c r="D13" s="558"/>
      <c r="E13" s="491"/>
      <c r="F13" s="491"/>
      <c r="G13" s="491"/>
      <c r="H13" s="366" t="s">
        <v>32</v>
      </c>
      <c r="I13" s="366" t="s">
        <v>195</v>
      </c>
      <c r="J13" s="494"/>
      <c r="K13" s="494"/>
      <c r="L13" s="366" t="s">
        <v>198</v>
      </c>
      <c r="M13" s="372">
        <v>100380</v>
      </c>
      <c r="N13" s="366">
        <v>2021</v>
      </c>
      <c r="O13" s="366" t="s">
        <v>40</v>
      </c>
      <c r="P13" s="366">
        <v>0</v>
      </c>
      <c r="Q13" s="371" t="s">
        <v>304</v>
      </c>
      <c r="R13" s="324" t="s">
        <v>213</v>
      </c>
    </row>
    <row r="14" spans="1:19" s="298" customFormat="1" ht="190.5" customHeight="1" x14ac:dyDescent="0.25">
      <c r="A14" s="504"/>
      <c r="B14" s="491"/>
      <c r="C14" s="365">
        <v>1645544</v>
      </c>
      <c r="D14" s="373" t="s">
        <v>214</v>
      </c>
      <c r="E14" s="317">
        <f>C14*0.15/0.85</f>
        <v>290390.1176470588</v>
      </c>
      <c r="F14" s="365">
        <f>C14+E14</f>
        <v>1935934.1176470588</v>
      </c>
      <c r="G14" s="365">
        <f>(C14-(C14*0.0411))+E14</f>
        <v>1868302.2592470588</v>
      </c>
      <c r="H14" s="370" t="s">
        <v>278</v>
      </c>
      <c r="I14" s="196" t="s">
        <v>196</v>
      </c>
      <c r="J14" s="366" t="s">
        <v>93</v>
      </c>
      <c r="K14" s="366" t="s">
        <v>94</v>
      </c>
      <c r="L14" s="369" t="s">
        <v>25</v>
      </c>
      <c r="M14" s="369">
        <v>0</v>
      </c>
      <c r="N14" s="369" t="s">
        <v>40</v>
      </c>
      <c r="O14" s="370">
        <v>1</v>
      </c>
      <c r="P14" s="366">
        <v>10</v>
      </c>
      <c r="Q14" s="371" t="s">
        <v>304</v>
      </c>
      <c r="R14" s="325" t="s">
        <v>293</v>
      </c>
      <c r="S14" s="322"/>
    </row>
    <row r="15" spans="1:19" s="298" customFormat="1" ht="194.45" customHeight="1" thickBot="1" x14ac:dyDescent="0.3">
      <c r="A15" s="505"/>
      <c r="B15" s="495"/>
      <c r="C15" s="367">
        <v>1645544</v>
      </c>
      <c r="D15" s="384" t="s">
        <v>215</v>
      </c>
      <c r="E15" s="385">
        <f>C15*0.15/0.85</f>
        <v>290390.1176470588</v>
      </c>
      <c r="F15" s="367">
        <f>C15+E15</f>
        <v>1935934.1176470588</v>
      </c>
      <c r="G15" s="367">
        <f>(C15-(C15*0.0411))+E15</f>
        <v>1868302.2592470588</v>
      </c>
      <c r="H15" s="386" t="s">
        <v>278</v>
      </c>
      <c r="I15" s="387" t="s">
        <v>196</v>
      </c>
      <c r="J15" s="368" t="s">
        <v>197</v>
      </c>
      <c r="K15" s="368" t="s">
        <v>106</v>
      </c>
      <c r="L15" s="206" t="s">
        <v>25</v>
      </c>
      <c r="M15" s="206">
        <v>0</v>
      </c>
      <c r="N15" s="206" t="s">
        <v>40</v>
      </c>
      <c r="O15" s="386">
        <v>1</v>
      </c>
      <c r="P15" s="368">
        <v>10</v>
      </c>
      <c r="Q15" s="388" t="s">
        <v>304</v>
      </c>
      <c r="R15" s="389" t="s">
        <v>294</v>
      </c>
      <c r="S15" s="322"/>
    </row>
    <row r="16" spans="1:19" s="298" customFormat="1" ht="191.1" customHeight="1" x14ac:dyDescent="0.25">
      <c r="A16" s="566" t="s">
        <v>275</v>
      </c>
      <c r="B16" s="545">
        <f>F16+F18+F20+F22</f>
        <v>43764705.882352948</v>
      </c>
      <c r="C16" s="545">
        <v>3720000</v>
      </c>
      <c r="D16" s="561" t="s">
        <v>216</v>
      </c>
      <c r="E16" s="545">
        <f>C16*0.15/0.85</f>
        <v>656470.5882352941</v>
      </c>
      <c r="F16" s="545">
        <f>C16+E16</f>
        <v>4376470.5882352944</v>
      </c>
      <c r="G16" s="545">
        <f t="shared" ref="G16" si="0">(C16-(C16*0.0411))+E16</f>
        <v>4223578.5882352944</v>
      </c>
      <c r="H16" s="379" t="s">
        <v>193</v>
      </c>
      <c r="I16" s="380" t="s">
        <v>194</v>
      </c>
      <c r="J16" s="564" t="s">
        <v>93</v>
      </c>
      <c r="K16" s="564" t="s">
        <v>94</v>
      </c>
      <c r="L16" s="380" t="s">
        <v>173</v>
      </c>
      <c r="M16" s="380">
        <v>0</v>
      </c>
      <c r="N16" s="380" t="s">
        <v>40</v>
      </c>
      <c r="O16" s="381">
        <v>5</v>
      </c>
      <c r="P16" s="380">
        <v>45</v>
      </c>
      <c r="Q16" s="382" t="s">
        <v>304</v>
      </c>
      <c r="R16" s="383" t="s">
        <v>295</v>
      </c>
    </row>
    <row r="17" spans="1:19" s="298" customFormat="1" ht="102.75" customHeight="1" x14ac:dyDescent="0.25">
      <c r="A17" s="504"/>
      <c r="B17" s="491"/>
      <c r="C17" s="491"/>
      <c r="D17" s="492"/>
      <c r="E17" s="491"/>
      <c r="F17" s="491"/>
      <c r="G17" s="491"/>
      <c r="H17" s="288" t="s">
        <v>32</v>
      </c>
      <c r="I17" s="288" t="s">
        <v>195</v>
      </c>
      <c r="J17" s="494"/>
      <c r="K17" s="494"/>
      <c r="L17" s="288" t="s">
        <v>198</v>
      </c>
      <c r="M17" s="197">
        <v>56741</v>
      </c>
      <c r="N17" s="288">
        <v>2021</v>
      </c>
      <c r="O17" s="288" t="s">
        <v>40</v>
      </c>
      <c r="P17" s="197">
        <v>3152</v>
      </c>
      <c r="Q17" s="290" t="s">
        <v>304</v>
      </c>
      <c r="R17" s="324" t="s">
        <v>217</v>
      </c>
    </row>
    <row r="18" spans="1:19" s="298" customFormat="1" ht="159" customHeight="1" x14ac:dyDescent="0.25">
      <c r="A18" s="504"/>
      <c r="B18" s="491"/>
      <c r="C18" s="491">
        <v>3720000</v>
      </c>
      <c r="D18" s="492" t="s">
        <v>218</v>
      </c>
      <c r="E18" s="491">
        <f>C18*0.15/0.85</f>
        <v>656470.5882352941</v>
      </c>
      <c r="F18" s="491">
        <f>C18+E18</f>
        <v>4376470.5882352944</v>
      </c>
      <c r="G18" s="493">
        <f>(C18-(C18*0.0411))+E18</f>
        <v>4223578.5882352944</v>
      </c>
      <c r="H18" s="291" t="s">
        <v>193</v>
      </c>
      <c r="I18" s="288" t="s">
        <v>194</v>
      </c>
      <c r="J18" s="494" t="s">
        <v>197</v>
      </c>
      <c r="K18" s="494" t="s">
        <v>106</v>
      </c>
      <c r="L18" s="288" t="s">
        <v>172</v>
      </c>
      <c r="M18" s="288">
        <v>0</v>
      </c>
      <c r="N18" s="288" t="s">
        <v>40</v>
      </c>
      <c r="O18" s="231">
        <v>5</v>
      </c>
      <c r="P18" s="288">
        <v>45</v>
      </c>
      <c r="Q18" s="290" t="s">
        <v>304</v>
      </c>
      <c r="R18" s="326" t="s">
        <v>296</v>
      </c>
    </row>
    <row r="19" spans="1:19" s="298" customFormat="1" ht="105.75" customHeight="1" x14ac:dyDescent="0.25">
      <c r="A19" s="504"/>
      <c r="B19" s="491"/>
      <c r="C19" s="491"/>
      <c r="D19" s="492"/>
      <c r="E19" s="491"/>
      <c r="F19" s="491"/>
      <c r="G19" s="493"/>
      <c r="H19" s="288" t="s">
        <v>32</v>
      </c>
      <c r="I19" s="288" t="s">
        <v>195</v>
      </c>
      <c r="J19" s="494"/>
      <c r="K19" s="494"/>
      <c r="L19" s="288" t="s">
        <v>198</v>
      </c>
      <c r="M19" s="197">
        <v>56741</v>
      </c>
      <c r="N19" s="288">
        <v>2021</v>
      </c>
      <c r="O19" s="288" t="s">
        <v>40</v>
      </c>
      <c r="P19" s="197">
        <v>3152</v>
      </c>
      <c r="Q19" s="290" t="s">
        <v>304</v>
      </c>
      <c r="R19" s="324" t="s">
        <v>217</v>
      </c>
    </row>
    <row r="20" spans="1:19" s="298" customFormat="1" ht="174.95" customHeight="1" x14ac:dyDescent="0.25">
      <c r="A20" s="504"/>
      <c r="B20" s="491"/>
      <c r="C20" s="491">
        <v>14880000</v>
      </c>
      <c r="D20" s="492" t="s">
        <v>219</v>
      </c>
      <c r="E20" s="491">
        <f>C20*0.15/0.85</f>
        <v>2625882.3529411764</v>
      </c>
      <c r="F20" s="491">
        <f>C20+E20</f>
        <v>17505882.352941178</v>
      </c>
      <c r="G20" s="493">
        <f>(C20-(C20*0.0411))+E20</f>
        <v>16894314.352941178</v>
      </c>
      <c r="H20" s="291" t="s">
        <v>193</v>
      </c>
      <c r="I20" s="288" t="s">
        <v>194</v>
      </c>
      <c r="J20" s="494" t="s">
        <v>93</v>
      </c>
      <c r="K20" s="494" t="s">
        <v>94</v>
      </c>
      <c r="L20" s="288" t="s">
        <v>173</v>
      </c>
      <c r="M20" s="288">
        <v>0</v>
      </c>
      <c r="N20" s="288" t="s">
        <v>40</v>
      </c>
      <c r="O20" s="231">
        <v>4</v>
      </c>
      <c r="P20" s="288">
        <v>43</v>
      </c>
      <c r="Q20" s="290" t="s">
        <v>304</v>
      </c>
      <c r="R20" s="326" t="s">
        <v>297</v>
      </c>
    </row>
    <row r="21" spans="1:19" s="298" customFormat="1" ht="96" customHeight="1" x14ac:dyDescent="0.25">
      <c r="A21" s="504"/>
      <c r="B21" s="491"/>
      <c r="C21" s="491"/>
      <c r="D21" s="492"/>
      <c r="E21" s="491"/>
      <c r="F21" s="491"/>
      <c r="G21" s="493"/>
      <c r="H21" s="288" t="s">
        <v>32</v>
      </c>
      <c r="I21" s="288" t="s">
        <v>195</v>
      </c>
      <c r="J21" s="494"/>
      <c r="K21" s="494"/>
      <c r="L21" s="288" t="s">
        <v>198</v>
      </c>
      <c r="M21" s="197">
        <v>113697</v>
      </c>
      <c r="N21" s="288">
        <v>2021</v>
      </c>
      <c r="O21" s="288" t="s">
        <v>40</v>
      </c>
      <c r="P21" s="197">
        <v>16240</v>
      </c>
      <c r="Q21" s="290" t="s">
        <v>304</v>
      </c>
      <c r="R21" s="327" t="s">
        <v>220</v>
      </c>
    </row>
    <row r="22" spans="1:19" s="298" customFormat="1" ht="167.1" customHeight="1" x14ac:dyDescent="0.25">
      <c r="A22" s="504"/>
      <c r="B22" s="491"/>
      <c r="C22" s="491">
        <v>14880000</v>
      </c>
      <c r="D22" s="558" t="s">
        <v>219</v>
      </c>
      <c r="E22" s="491">
        <f>C22*0.15/0.85</f>
        <v>2625882.3529411764</v>
      </c>
      <c r="F22" s="491">
        <f>C22+E22</f>
        <v>17505882.352941178</v>
      </c>
      <c r="G22" s="493">
        <f>(C22-(C22*0.0411))+E22</f>
        <v>16894314.352941178</v>
      </c>
      <c r="H22" s="291" t="s">
        <v>193</v>
      </c>
      <c r="I22" s="288" t="s">
        <v>194</v>
      </c>
      <c r="J22" s="494" t="s">
        <v>197</v>
      </c>
      <c r="K22" s="494" t="s">
        <v>106</v>
      </c>
      <c r="L22" s="288" t="s">
        <v>173</v>
      </c>
      <c r="M22" s="288">
        <v>0</v>
      </c>
      <c r="N22" s="288" t="s">
        <v>40</v>
      </c>
      <c r="O22" s="231">
        <v>4</v>
      </c>
      <c r="P22" s="288">
        <v>43</v>
      </c>
      <c r="Q22" s="290" t="s">
        <v>304</v>
      </c>
      <c r="R22" s="326" t="s">
        <v>298</v>
      </c>
    </row>
    <row r="23" spans="1:19" s="298" customFormat="1" ht="150.6" customHeight="1" x14ac:dyDescent="0.25">
      <c r="A23" s="504"/>
      <c r="B23" s="491"/>
      <c r="C23" s="491"/>
      <c r="D23" s="558"/>
      <c r="E23" s="491"/>
      <c r="F23" s="491"/>
      <c r="G23" s="493"/>
      <c r="H23" s="288" t="s">
        <v>32</v>
      </c>
      <c r="I23" s="288" t="s">
        <v>195</v>
      </c>
      <c r="J23" s="494"/>
      <c r="K23" s="494"/>
      <c r="L23" s="288" t="s">
        <v>198</v>
      </c>
      <c r="M23" s="197">
        <v>113697</v>
      </c>
      <c r="N23" s="288">
        <v>2021</v>
      </c>
      <c r="O23" s="288" t="s">
        <v>40</v>
      </c>
      <c r="P23" s="197">
        <v>16240</v>
      </c>
      <c r="Q23" s="290" t="s">
        <v>304</v>
      </c>
      <c r="R23" s="327" t="s">
        <v>220</v>
      </c>
    </row>
    <row r="24" spans="1:19" s="300" customFormat="1" ht="55.5" customHeight="1" x14ac:dyDescent="0.25">
      <c r="A24" s="504" t="s">
        <v>276</v>
      </c>
      <c r="B24" s="492" t="s">
        <v>280</v>
      </c>
      <c r="C24" s="506">
        <v>7913431.5</v>
      </c>
      <c r="D24" s="503" t="s">
        <v>221</v>
      </c>
      <c r="E24" s="491">
        <f>C24*0.15/0.85</f>
        <v>1396487.9117647058</v>
      </c>
      <c r="F24" s="491">
        <f>C24+E24</f>
        <v>9309919.4117647056</v>
      </c>
      <c r="G24" s="507">
        <f>F24</f>
        <v>9309919.4117647056</v>
      </c>
      <c r="H24" s="231" t="s">
        <v>278</v>
      </c>
      <c r="I24" s="232" t="s">
        <v>206</v>
      </c>
      <c r="J24" s="494" t="s">
        <v>93</v>
      </c>
      <c r="K24" s="494" t="s">
        <v>94</v>
      </c>
      <c r="L24" s="321" t="s">
        <v>25</v>
      </c>
      <c r="M24" s="291">
        <v>0</v>
      </c>
      <c r="N24" s="291" t="s">
        <v>40</v>
      </c>
      <c r="O24" s="261">
        <v>0</v>
      </c>
      <c r="P24" s="288">
        <v>8</v>
      </c>
      <c r="Q24" s="290" t="s">
        <v>304</v>
      </c>
      <c r="R24" s="499" t="s">
        <v>299</v>
      </c>
    </row>
    <row r="25" spans="1:19" s="300" customFormat="1" ht="195" customHeight="1" x14ac:dyDescent="0.25">
      <c r="A25" s="504"/>
      <c r="B25" s="492"/>
      <c r="C25" s="506"/>
      <c r="D25" s="503"/>
      <c r="E25" s="491"/>
      <c r="F25" s="491"/>
      <c r="G25" s="507"/>
      <c r="H25" s="291" t="s">
        <v>193</v>
      </c>
      <c r="I25" s="288" t="s">
        <v>194</v>
      </c>
      <c r="J25" s="494"/>
      <c r="K25" s="494"/>
      <c r="L25" s="291" t="s">
        <v>172</v>
      </c>
      <c r="M25" s="291">
        <v>0</v>
      </c>
      <c r="N25" s="291" t="s">
        <v>40</v>
      </c>
      <c r="O25" s="231">
        <v>3</v>
      </c>
      <c r="P25" s="288">
        <v>29.4</v>
      </c>
      <c r="Q25" s="290" t="s">
        <v>304</v>
      </c>
      <c r="R25" s="499"/>
    </row>
    <row r="26" spans="1:19" s="300" customFormat="1" ht="100.5" customHeight="1" x14ac:dyDescent="0.25">
      <c r="A26" s="504"/>
      <c r="B26" s="492"/>
      <c r="C26" s="506"/>
      <c r="D26" s="503"/>
      <c r="E26" s="491"/>
      <c r="F26" s="491"/>
      <c r="G26" s="507"/>
      <c r="H26" s="288" t="s">
        <v>32</v>
      </c>
      <c r="I26" s="288" t="s">
        <v>195</v>
      </c>
      <c r="J26" s="494"/>
      <c r="K26" s="494"/>
      <c r="L26" s="288" t="s">
        <v>198</v>
      </c>
      <c r="M26" s="197">
        <v>2171</v>
      </c>
      <c r="N26" s="288">
        <v>2021</v>
      </c>
      <c r="O26" s="291" t="s">
        <v>40</v>
      </c>
      <c r="P26" s="288">
        <v>0</v>
      </c>
      <c r="Q26" s="290" t="s">
        <v>304</v>
      </c>
      <c r="R26" s="327" t="s">
        <v>222</v>
      </c>
    </row>
    <row r="27" spans="1:19" s="300" customFormat="1" ht="92.45" customHeight="1" x14ac:dyDescent="0.25">
      <c r="A27" s="504"/>
      <c r="B27" s="492"/>
      <c r="C27" s="506"/>
      <c r="D27" s="503"/>
      <c r="E27" s="491"/>
      <c r="F27" s="491"/>
      <c r="G27" s="507"/>
      <c r="H27" s="312" t="s">
        <v>278</v>
      </c>
      <c r="I27" s="313" t="s">
        <v>238</v>
      </c>
      <c r="J27" s="494"/>
      <c r="K27" s="494"/>
      <c r="L27" s="312" t="s">
        <v>114</v>
      </c>
      <c r="M27" s="312">
        <v>0</v>
      </c>
      <c r="N27" s="312" t="s">
        <v>40</v>
      </c>
      <c r="O27" s="313">
        <f>O28</f>
        <v>9</v>
      </c>
      <c r="P27" s="313">
        <f>P28</f>
        <v>30</v>
      </c>
      <c r="Q27" s="316" t="s">
        <v>239</v>
      </c>
      <c r="R27" s="328" t="s">
        <v>281</v>
      </c>
      <c r="S27" s="363" t="s">
        <v>314</v>
      </c>
    </row>
    <row r="28" spans="1:19" s="300" customFormat="1" ht="100.5" customHeight="1" x14ac:dyDescent="0.25">
      <c r="A28" s="504"/>
      <c r="B28" s="492"/>
      <c r="C28" s="506"/>
      <c r="D28" s="503"/>
      <c r="E28" s="491"/>
      <c r="F28" s="491"/>
      <c r="G28" s="507"/>
      <c r="H28" s="312" t="s">
        <v>278</v>
      </c>
      <c r="I28" s="313" t="s">
        <v>283</v>
      </c>
      <c r="J28" s="494"/>
      <c r="K28" s="494"/>
      <c r="L28" s="312" t="s">
        <v>114</v>
      </c>
      <c r="M28" s="312">
        <v>0</v>
      </c>
      <c r="N28" s="312" t="s">
        <v>40</v>
      </c>
      <c r="O28" s="312">
        <v>9</v>
      </c>
      <c r="P28" s="313">
        <v>30</v>
      </c>
      <c r="Q28" s="316" t="s">
        <v>304</v>
      </c>
      <c r="R28" s="328" t="s">
        <v>284</v>
      </c>
      <c r="S28" s="363" t="s">
        <v>315</v>
      </c>
    </row>
    <row r="29" spans="1:19" s="300" customFormat="1" ht="63.75" customHeight="1" x14ac:dyDescent="0.25">
      <c r="A29" s="504"/>
      <c r="B29" s="492"/>
      <c r="C29" s="506">
        <v>10836568.5</v>
      </c>
      <c r="D29" s="503" t="s">
        <v>223</v>
      </c>
      <c r="E29" s="491">
        <f>C29*0.15/0.85</f>
        <v>1912335.6176470588</v>
      </c>
      <c r="F29" s="491">
        <f>C29+E29</f>
        <v>12748904.117647059</v>
      </c>
      <c r="G29" s="507">
        <f>F29</f>
        <v>12748904.117647059</v>
      </c>
      <c r="H29" s="231" t="s">
        <v>278</v>
      </c>
      <c r="I29" s="232" t="s">
        <v>206</v>
      </c>
      <c r="J29" s="494" t="s">
        <v>197</v>
      </c>
      <c r="K29" s="494" t="s">
        <v>106</v>
      </c>
      <c r="L29" s="291" t="s">
        <v>25</v>
      </c>
      <c r="M29" s="291">
        <v>0</v>
      </c>
      <c r="N29" s="291" t="s">
        <v>40</v>
      </c>
      <c r="O29" s="261">
        <v>0</v>
      </c>
      <c r="P29" s="288">
        <v>11</v>
      </c>
      <c r="Q29" s="290" t="s">
        <v>304</v>
      </c>
      <c r="R29" s="499" t="s">
        <v>300</v>
      </c>
    </row>
    <row r="30" spans="1:19" s="300" customFormat="1" ht="195.6" customHeight="1" x14ac:dyDescent="0.25">
      <c r="A30" s="504"/>
      <c r="B30" s="492"/>
      <c r="C30" s="506"/>
      <c r="D30" s="503"/>
      <c r="E30" s="491"/>
      <c r="F30" s="491"/>
      <c r="G30" s="507"/>
      <c r="H30" s="291" t="s">
        <v>193</v>
      </c>
      <c r="I30" s="288" t="s">
        <v>194</v>
      </c>
      <c r="J30" s="494"/>
      <c r="K30" s="494"/>
      <c r="L30" s="288" t="s">
        <v>172</v>
      </c>
      <c r="M30" s="288">
        <v>0</v>
      </c>
      <c r="N30" s="291" t="s">
        <v>40</v>
      </c>
      <c r="O30" s="261">
        <v>4</v>
      </c>
      <c r="P30" s="288">
        <v>40</v>
      </c>
      <c r="Q30" s="290" t="s">
        <v>304</v>
      </c>
      <c r="R30" s="499"/>
    </row>
    <row r="31" spans="1:19" s="300" customFormat="1" ht="91.5" customHeight="1" x14ac:dyDescent="0.25">
      <c r="A31" s="504"/>
      <c r="B31" s="492"/>
      <c r="C31" s="506"/>
      <c r="D31" s="503"/>
      <c r="E31" s="491"/>
      <c r="F31" s="491"/>
      <c r="G31" s="507"/>
      <c r="H31" s="288" t="s">
        <v>32</v>
      </c>
      <c r="I31" s="288" t="s">
        <v>195</v>
      </c>
      <c r="J31" s="494"/>
      <c r="K31" s="494"/>
      <c r="L31" s="288" t="s">
        <v>198</v>
      </c>
      <c r="M31" s="197">
        <v>3007</v>
      </c>
      <c r="N31" s="288">
        <v>2021</v>
      </c>
      <c r="O31" s="291" t="s">
        <v>40</v>
      </c>
      <c r="P31" s="288">
        <v>0</v>
      </c>
      <c r="Q31" s="290" t="s">
        <v>304</v>
      </c>
      <c r="R31" s="327" t="s">
        <v>224</v>
      </c>
    </row>
    <row r="32" spans="1:19" s="300" customFormat="1" ht="91.5" customHeight="1" x14ac:dyDescent="0.25">
      <c r="A32" s="504"/>
      <c r="B32" s="492"/>
      <c r="C32" s="506"/>
      <c r="D32" s="503"/>
      <c r="E32" s="491"/>
      <c r="F32" s="491"/>
      <c r="G32" s="507"/>
      <c r="H32" s="312" t="s">
        <v>237</v>
      </c>
      <c r="I32" s="313" t="s">
        <v>238</v>
      </c>
      <c r="J32" s="494"/>
      <c r="K32" s="494"/>
      <c r="L32" s="312" t="s">
        <v>114</v>
      </c>
      <c r="M32" s="312">
        <v>0</v>
      </c>
      <c r="N32" s="312" t="s">
        <v>40</v>
      </c>
      <c r="O32" s="313">
        <f>O33</f>
        <v>6</v>
      </c>
      <c r="P32" s="313">
        <f>P33</f>
        <v>20</v>
      </c>
      <c r="Q32" s="316" t="s">
        <v>239</v>
      </c>
      <c r="R32" s="328" t="s">
        <v>281</v>
      </c>
    </row>
    <row r="33" spans="1:19" s="300" customFormat="1" ht="91.5" customHeight="1" x14ac:dyDescent="0.25">
      <c r="A33" s="504"/>
      <c r="B33" s="492"/>
      <c r="C33" s="506"/>
      <c r="D33" s="503"/>
      <c r="E33" s="491"/>
      <c r="F33" s="491"/>
      <c r="G33" s="507"/>
      <c r="H33" s="312" t="s">
        <v>282</v>
      </c>
      <c r="I33" s="313" t="s">
        <v>283</v>
      </c>
      <c r="J33" s="494"/>
      <c r="K33" s="494"/>
      <c r="L33" s="312" t="s">
        <v>114</v>
      </c>
      <c r="M33" s="312">
        <v>0</v>
      </c>
      <c r="N33" s="312" t="s">
        <v>40</v>
      </c>
      <c r="O33" s="312">
        <v>6</v>
      </c>
      <c r="P33" s="313">
        <v>20</v>
      </c>
      <c r="Q33" s="290" t="s">
        <v>304</v>
      </c>
      <c r="R33" s="328" t="s">
        <v>285</v>
      </c>
    </row>
    <row r="34" spans="1:19" s="300" customFormat="1" ht="58.5" customHeight="1" x14ac:dyDescent="0.25">
      <c r="A34" s="504"/>
      <c r="B34" s="492"/>
      <c r="C34" s="506">
        <v>6000000</v>
      </c>
      <c r="D34" s="508" t="s">
        <v>272</v>
      </c>
      <c r="E34" s="491">
        <f>C34*0.15/0.85</f>
        <v>1058823.5294117648</v>
      </c>
      <c r="F34" s="491">
        <f>C34+E34</f>
        <v>7058823.5294117648</v>
      </c>
      <c r="G34" s="507">
        <f>F34</f>
        <v>7058823.5294117648</v>
      </c>
      <c r="H34" s="231" t="s">
        <v>278</v>
      </c>
      <c r="I34" s="232" t="s">
        <v>206</v>
      </c>
      <c r="J34" s="494" t="s">
        <v>93</v>
      </c>
      <c r="K34" s="494" t="s">
        <v>94</v>
      </c>
      <c r="L34" s="291" t="s">
        <v>25</v>
      </c>
      <c r="M34" s="291">
        <v>0</v>
      </c>
      <c r="N34" s="291" t="s">
        <v>40</v>
      </c>
      <c r="O34" s="261">
        <v>0</v>
      </c>
      <c r="P34" s="288">
        <v>99</v>
      </c>
      <c r="Q34" s="290" t="s">
        <v>304</v>
      </c>
      <c r="R34" s="499" t="s">
        <v>301</v>
      </c>
    </row>
    <row r="35" spans="1:19" s="300" customFormat="1" ht="44.25" customHeight="1" x14ac:dyDescent="0.25">
      <c r="A35" s="504"/>
      <c r="B35" s="492"/>
      <c r="C35" s="506"/>
      <c r="D35" s="508"/>
      <c r="E35" s="491"/>
      <c r="F35" s="491"/>
      <c r="G35" s="507"/>
      <c r="H35" s="501" t="s">
        <v>193</v>
      </c>
      <c r="I35" s="494" t="s">
        <v>194</v>
      </c>
      <c r="J35" s="494"/>
      <c r="K35" s="494"/>
      <c r="L35" s="501" t="s">
        <v>173</v>
      </c>
      <c r="M35" s="501">
        <v>0</v>
      </c>
      <c r="N35" s="501" t="s">
        <v>40</v>
      </c>
      <c r="O35" s="502">
        <v>0</v>
      </c>
      <c r="P35" s="494">
        <v>11</v>
      </c>
      <c r="Q35" s="503" t="s">
        <v>304</v>
      </c>
      <c r="R35" s="500"/>
    </row>
    <row r="36" spans="1:19" s="300" customFormat="1" ht="120" customHeight="1" x14ac:dyDescent="0.25">
      <c r="A36" s="504"/>
      <c r="B36" s="492"/>
      <c r="C36" s="506"/>
      <c r="D36" s="508"/>
      <c r="E36" s="491"/>
      <c r="F36" s="491"/>
      <c r="G36" s="507"/>
      <c r="H36" s="501"/>
      <c r="I36" s="494"/>
      <c r="J36" s="494"/>
      <c r="K36" s="494"/>
      <c r="L36" s="501"/>
      <c r="M36" s="501"/>
      <c r="N36" s="501"/>
      <c r="O36" s="502"/>
      <c r="P36" s="494"/>
      <c r="Q36" s="503"/>
      <c r="R36" s="500"/>
      <c r="S36" s="280"/>
    </row>
    <row r="37" spans="1:19" s="300" customFormat="1" ht="86.25" customHeight="1" x14ac:dyDescent="0.25">
      <c r="A37" s="504"/>
      <c r="B37" s="492"/>
      <c r="C37" s="506"/>
      <c r="D37" s="508"/>
      <c r="E37" s="491"/>
      <c r="F37" s="491"/>
      <c r="G37" s="507"/>
      <c r="H37" s="288" t="s">
        <v>32</v>
      </c>
      <c r="I37" s="288" t="s">
        <v>195</v>
      </c>
      <c r="J37" s="494"/>
      <c r="K37" s="494"/>
      <c r="L37" s="288" t="s">
        <v>198</v>
      </c>
      <c r="M37" s="197">
        <v>9360</v>
      </c>
      <c r="N37" s="288">
        <v>2021</v>
      </c>
      <c r="O37" s="291" t="s">
        <v>40</v>
      </c>
      <c r="P37" s="197">
        <v>2720</v>
      </c>
      <c r="Q37" s="290" t="s">
        <v>304</v>
      </c>
      <c r="R37" s="327" t="s">
        <v>225</v>
      </c>
    </row>
    <row r="38" spans="1:19" s="300" customFormat="1" ht="86.25" customHeight="1" x14ac:dyDescent="0.25">
      <c r="A38" s="504"/>
      <c r="B38" s="492"/>
      <c r="C38" s="506"/>
      <c r="D38" s="508"/>
      <c r="E38" s="491"/>
      <c r="F38" s="491"/>
      <c r="G38" s="507"/>
      <c r="H38" s="312" t="s">
        <v>278</v>
      </c>
      <c r="I38" s="313" t="s">
        <v>238</v>
      </c>
      <c r="J38" s="494"/>
      <c r="K38" s="494"/>
      <c r="L38" s="312" t="s">
        <v>114</v>
      </c>
      <c r="M38" s="312">
        <v>0</v>
      </c>
      <c r="N38" s="312" t="s">
        <v>40</v>
      </c>
      <c r="O38" s="312">
        <f>O39</f>
        <v>3</v>
      </c>
      <c r="P38" s="313">
        <f>P39</f>
        <v>15</v>
      </c>
      <c r="Q38" s="316" t="s">
        <v>239</v>
      </c>
      <c r="R38" s="328" t="s">
        <v>281</v>
      </c>
      <c r="S38" s="363" t="s">
        <v>314</v>
      </c>
    </row>
    <row r="39" spans="1:19" s="300" customFormat="1" ht="115.5" customHeight="1" x14ac:dyDescent="0.25">
      <c r="A39" s="504"/>
      <c r="B39" s="492"/>
      <c r="C39" s="506"/>
      <c r="D39" s="508"/>
      <c r="E39" s="491"/>
      <c r="F39" s="491"/>
      <c r="G39" s="507"/>
      <c r="H39" s="312" t="s">
        <v>278</v>
      </c>
      <c r="I39" s="313" t="s">
        <v>283</v>
      </c>
      <c r="J39" s="494"/>
      <c r="K39" s="494"/>
      <c r="L39" s="312" t="s">
        <v>114</v>
      </c>
      <c r="M39" s="312">
        <v>0</v>
      </c>
      <c r="N39" s="312" t="s">
        <v>40</v>
      </c>
      <c r="O39" s="312">
        <v>3</v>
      </c>
      <c r="P39" s="313">
        <v>15</v>
      </c>
      <c r="Q39" s="316" t="s">
        <v>304</v>
      </c>
      <c r="R39" s="328" t="s">
        <v>286</v>
      </c>
      <c r="S39" s="363" t="s">
        <v>315</v>
      </c>
    </row>
    <row r="40" spans="1:19" s="300" customFormat="1" ht="62.25" customHeight="1" x14ac:dyDescent="0.25">
      <c r="A40" s="504"/>
      <c r="B40" s="492"/>
      <c r="C40" s="491">
        <v>31500000</v>
      </c>
      <c r="D40" s="508" t="s">
        <v>273</v>
      </c>
      <c r="E40" s="491">
        <f>C40*0.15/0.85</f>
        <v>5558823.5294117648</v>
      </c>
      <c r="F40" s="491">
        <f>C40+E40</f>
        <v>37058823.529411763</v>
      </c>
      <c r="G40" s="493">
        <f>F40</f>
        <v>37058823.529411763</v>
      </c>
      <c r="H40" s="231" t="s">
        <v>278</v>
      </c>
      <c r="I40" s="232" t="s">
        <v>206</v>
      </c>
      <c r="J40" s="494" t="s">
        <v>197</v>
      </c>
      <c r="K40" s="494" t="s">
        <v>106</v>
      </c>
      <c r="L40" s="291" t="s">
        <v>25</v>
      </c>
      <c r="M40" s="291">
        <v>0</v>
      </c>
      <c r="N40" s="291" t="s">
        <v>40</v>
      </c>
      <c r="O40" s="281">
        <v>0</v>
      </c>
      <c r="P40" s="282">
        <v>521</v>
      </c>
      <c r="Q40" s="290" t="s">
        <v>304</v>
      </c>
      <c r="R40" s="499" t="s">
        <v>302</v>
      </c>
    </row>
    <row r="41" spans="1:19" s="300" customFormat="1" ht="39.75" customHeight="1" x14ac:dyDescent="0.25">
      <c r="A41" s="504"/>
      <c r="B41" s="492"/>
      <c r="C41" s="491"/>
      <c r="D41" s="508"/>
      <c r="E41" s="491"/>
      <c r="F41" s="491"/>
      <c r="G41" s="493"/>
      <c r="H41" s="501" t="s">
        <v>193</v>
      </c>
      <c r="I41" s="494" t="s">
        <v>194</v>
      </c>
      <c r="J41" s="494"/>
      <c r="K41" s="494"/>
      <c r="L41" s="501" t="s">
        <v>172</v>
      </c>
      <c r="M41" s="501">
        <v>0</v>
      </c>
      <c r="N41" s="501" t="s">
        <v>40</v>
      </c>
      <c r="O41" s="502">
        <v>0</v>
      </c>
      <c r="P41" s="494">
        <v>58.5</v>
      </c>
      <c r="Q41" s="503" t="s">
        <v>304</v>
      </c>
      <c r="R41" s="500"/>
    </row>
    <row r="42" spans="1:19" s="300" customFormat="1" ht="164.45" customHeight="1" x14ac:dyDescent="0.25">
      <c r="A42" s="504"/>
      <c r="B42" s="492"/>
      <c r="C42" s="491"/>
      <c r="D42" s="508"/>
      <c r="E42" s="491"/>
      <c r="F42" s="491"/>
      <c r="G42" s="493"/>
      <c r="H42" s="501"/>
      <c r="I42" s="494"/>
      <c r="J42" s="494"/>
      <c r="K42" s="494"/>
      <c r="L42" s="501"/>
      <c r="M42" s="501"/>
      <c r="N42" s="501"/>
      <c r="O42" s="502"/>
      <c r="P42" s="494"/>
      <c r="Q42" s="503"/>
      <c r="R42" s="500"/>
      <c r="S42" s="280"/>
    </row>
    <row r="43" spans="1:19" s="300" customFormat="1" ht="93.75" customHeight="1" x14ac:dyDescent="0.25">
      <c r="A43" s="504"/>
      <c r="B43" s="492"/>
      <c r="C43" s="491"/>
      <c r="D43" s="508"/>
      <c r="E43" s="491"/>
      <c r="F43" s="491"/>
      <c r="G43" s="493"/>
      <c r="H43" s="288" t="s">
        <v>32</v>
      </c>
      <c r="I43" s="288" t="s">
        <v>195</v>
      </c>
      <c r="J43" s="494"/>
      <c r="K43" s="494"/>
      <c r="L43" s="288" t="s">
        <v>198</v>
      </c>
      <c r="M43" s="197">
        <v>51660</v>
      </c>
      <c r="N43" s="288">
        <v>2019</v>
      </c>
      <c r="O43" s="291" t="s">
        <v>40</v>
      </c>
      <c r="P43" s="197">
        <v>14520</v>
      </c>
      <c r="Q43" s="290" t="s">
        <v>304</v>
      </c>
      <c r="R43" s="327" t="s">
        <v>226</v>
      </c>
    </row>
    <row r="44" spans="1:19" s="300" customFormat="1" ht="93.75" customHeight="1" x14ac:dyDescent="0.25">
      <c r="A44" s="504"/>
      <c r="B44" s="492"/>
      <c r="C44" s="491"/>
      <c r="D44" s="508"/>
      <c r="E44" s="491"/>
      <c r="F44" s="491"/>
      <c r="G44" s="493"/>
      <c r="H44" s="312" t="s">
        <v>237</v>
      </c>
      <c r="I44" s="313" t="s">
        <v>238</v>
      </c>
      <c r="J44" s="494"/>
      <c r="K44" s="494"/>
      <c r="L44" s="312" t="s">
        <v>114</v>
      </c>
      <c r="M44" s="312">
        <v>0</v>
      </c>
      <c r="N44" s="312" t="s">
        <v>40</v>
      </c>
      <c r="O44" s="312">
        <f>O45</f>
        <v>2</v>
      </c>
      <c r="P44" s="313">
        <f>P45</f>
        <v>10</v>
      </c>
      <c r="Q44" s="316" t="s">
        <v>239</v>
      </c>
      <c r="R44" s="328" t="s">
        <v>281</v>
      </c>
    </row>
    <row r="45" spans="1:19" s="300" customFormat="1" ht="93.75" customHeight="1" x14ac:dyDescent="0.25">
      <c r="A45" s="504"/>
      <c r="B45" s="492"/>
      <c r="C45" s="491"/>
      <c r="D45" s="508"/>
      <c r="E45" s="491"/>
      <c r="F45" s="491"/>
      <c r="G45" s="493"/>
      <c r="H45" s="312" t="s">
        <v>282</v>
      </c>
      <c r="I45" s="313" t="s">
        <v>283</v>
      </c>
      <c r="J45" s="494"/>
      <c r="K45" s="494"/>
      <c r="L45" s="312" t="s">
        <v>114</v>
      </c>
      <c r="M45" s="312">
        <v>0</v>
      </c>
      <c r="N45" s="312" t="s">
        <v>40</v>
      </c>
      <c r="O45" s="312">
        <v>2</v>
      </c>
      <c r="P45" s="313">
        <v>10</v>
      </c>
      <c r="Q45" s="316" t="s">
        <v>304</v>
      </c>
      <c r="R45" s="328" t="s">
        <v>287</v>
      </c>
    </row>
    <row r="46" spans="1:19" s="300" customFormat="1" ht="134.1" customHeight="1" x14ac:dyDescent="0.25">
      <c r="A46" s="504"/>
      <c r="B46" s="492"/>
      <c r="C46" s="491">
        <v>9375000</v>
      </c>
      <c r="D46" s="492" t="s">
        <v>227</v>
      </c>
      <c r="E46" s="491">
        <f>C46*0.15/0.85</f>
        <v>1654411.7647058824</v>
      </c>
      <c r="F46" s="491">
        <f>C46+E46</f>
        <v>11029411.764705881</v>
      </c>
      <c r="G46" s="493">
        <f>F46</f>
        <v>11029411.764705881</v>
      </c>
      <c r="H46" s="291" t="s">
        <v>193</v>
      </c>
      <c r="I46" s="288" t="s">
        <v>194</v>
      </c>
      <c r="J46" s="494" t="s">
        <v>93</v>
      </c>
      <c r="K46" s="494" t="s">
        <v>94</v>
      </c>
      <c r="L46" s="291" t="s">
        <v>172</v>
      </c>
      <c r="M46" s="291">
        <v>0</v>
      </c>
      <c r="N46" s="291" t="s">
        <v>40</v>
      </c>
      <c r="O46" s="231">
        <v>2.6</v>
      </c>
      <c r="P46" s="288">
        <v>13</v>
      </c>
      <c r="Q46" s="290" t="s">
        <v>304</v>
      </c>
      <c r="R46" s="326" t="s">
        <v>303</v>
      </c>
    </row>
    <row r="47" spans="1:19" s="300" customFormat="1" ht="68.25" customHeight="1" x14ac:dyDescent="0.25">
      <c r="A47" s="504"/>
      <c r="B47" s="492"/>
      <c r="C47" s="491"/>
      <c r="D47" s="492"/>
      <c r="E47" s="491"/>
      <c r="F47" s="491"/>
      <c r="G47" s="493"/>
      <c r="H47" s="288" t="s">
        <v>32</v>
      </c>
      <c r="I47" s="288" t="s">
        <v>195</v>
      </c>
      <c r="J47" s="494"/>
      <c r="K47" s="494"/>
      <c r="L47" s="288" t="s">
        <v>198</v>
      </c>
      <c r="M47" s="288">
        <v>780</v>
      </c>
      <c r="N47" s="288">
        <v>2019</v>
      </c>
      <c r="O47" s="291" t="s">
        <v>40</v>
      </c>
      <c r="P47" s="288">
        <v>312</v>
      </c>
      <c r="Q47" s="290" t="s">
        <v>304</v>
      </c>
      <c r="R47" s="327" t="s">
        <v>228</v>
      </c>
    </row>
    <row r="48" spans="1:19" s="300" customFormat="1" ht="89.1" customHeight="1" x14ac:dyDescent="0.25">
      <c r="A48" s="504"/>
      <c r="B48" s="492"/>
      <c r="C48" s="491"/>
      <c r="D48" s="492"/>
      <c r="E48" s="491"/>
      <c r="F48" s="491"/>
      <c r="G48" s="493"/>
      <c r="H48" s="312" t="s">
        <v>278</v>
      </c>
      <c r="I48" s="313" t="s">
        <v>238</v>
      </c>
      <c r="J48" s="494"/>
      <c r="K48" s="494"/>
      <c r="L48" s="312" t="s">
        <v>114</v>
      </c>
      <c r="M48" s="312">
        <v>0</v>
      </c>
      <c r="N48" s="312" t="s">
        <v>40</v>
      </c>
      <c r="O48" s="313">
        <f>O49</f>
        <v>2</v>
      </c>
      <c r="P48" s="313">
        <f>P49</f>
        <v>10</v>
      </c>
      <c r="Q48" s="316" t="s">
        <v>239</v>
      </c>
      <c r="R48" s="328" t="s">
        <v>281</v>
      </c>
      <c r="S48" s="363" t="s">
        <v>314</v>
      </c>
    </row>
    <row r="49" spans="1:128" s="300" customFormat="1" ht="68.25" customHeight="1" x14ac:dyDescent="0.25">
      <c r="A49" s="504"/>
      <c r="B49" s="492"/>
      <c r="C49" s="491"/>
      <c r="D49" s="492"/>
      <c r="E49" s="491"/>
      <c r="F49" s="491"/>
      <c r="G49" s="493"/>
      <c r="H49" s="312" t="s">
        <v>278</v>
      </c>
      <c r="I49" s="313" t="s">
        <v>283</v>
      </c>
      <c r="J49" s="494"/>
      <c r="K49" s="494"/>
      <c r="L49" s="312" t="s">
        <v>114</v>
      </c>
      <c r="M49" s="312">
        <v>0</v>
      </c>
      <c r="N49" s="312" t="s">
        <v>40</v>
      </c>
      <c r="O49" s="312">
        <v>2</v>
      </c>
      <c r="P49" s="313">
        <v>10</v>
      </c>
      <c r="Q49" s="316" t="s">
        <v>304</v>
      </c>
      <c r="R49" s="328" t="s">
        <v>288</v>
      </c>
      <c r="S49" s="363" t="s">
        <v>315</v>
      </c>
    </row>
    <row r="50" spans="1:128" s="300" customFormat="1" ht="133.5" customHeight="1" x14ac:dyDescent="0.25">
      <c r="A50" s="504"/>
      <c r="B50" s="492"/>
      <c r="C50" s="491">
        <v>9375000</v>
      </c>
      <c r="D50" s="492" t="s">
        <v>219</v>
      </c>
      <c r="E50" s="491">
        <f>C50*0.15/0.85</f>
        <v>1654411.7647058824</v>
      </c>
      <c r="F50" s="491">
        <f>C50+E50</f>
        <v>11029411.764705881</v>
      </c>
      <c r="G50" s="493">
        <f>F50</f>
        <v>11029411.764705881</v>
      </c>
      <c r="H50" s="291" t="s">
        <v>193</v>
      </c>
      <c r="I50" s="288" t="s">
        <v>194</v>
      </c>
      <c r="J50" s="494" t="s">
        <v>197</v>
      </c>
      <c r="K50" s="494" t="s">
        <v>106</v>
      </c>
      <c r="L50" s="291" t="s">
        <v>172</v>
      </c>
      <c r="M50" s="291">
        <v>0</v>
      </c>
      <c r="N50" s="291" t="s">
        <v>40</v>
      </c>
      <c r="O50" s="231">
        <v>2.6</v>
      </c>
      <c r="P50" s="288">
        <v>13</v>
      </c>
      <c r="Q50" s="290" t="s">
        <v>304</v>
      </c>
      <c r="R50" s="326" t="s">
        <v>303</v>
      </c>
    </row>
    <row r="51" spans="1:128" s="300" customFormat="1" ht="68.25" customHeight="1" x14ac:dyDescent="0.25">
      <c r="A51" s="504"/>
      <c r="B51" s="492"/>
      <c r="C51" s="491"/>
      <c r="D51" s="492"/>
      <c r="E51" s="491"/>
      <c r="F51" s="491"/>
      <c r="G51" s="493"/>
      <c r="H51" s="288" t="s">
        <v>32</v>
      </c>
      <c r="I51" s="288" t="s">
        <v>195</v>
      </c>
      <c r="J51" s="494"/>
      <c r="K51" s="494"/>
      <c r="L51" s="288" t="s">
        <v>198</v>
      </c>
      <c r="M51" s="288">
        <v>780</v>
      </c>
      <c r="N51" s="288">
        <v>2021</v>
      </c>
      <c r="O51" s="291" t="s">
        <v>40</v>
      </c>
      <c r="P51" s="288">
        <v>312</v>
      </c>
      <c r="Q51" s="290" t="s">
        <v>304</v>
      </c>
      <c r="R51" s="327" t="s">
        <v>229</v>
      </c>
    </row>
    <row r="52" spans="1:128" s="300" customFormat="1" ht="80.099999999999994" customHeight="1" x14ac:dyDescent="0.25">
      <c r="A52" s="504"/>
      <c r="B52" s="492"/>
      <c r="C52" s="491"/>
      <c r="D52" s="492"/>
      <c r="E52" s="491"/>
      <c r="F52" s="491"/>
      <c r="G52" s="493"/>
      <c r="H52" s="312" t="s">
        <v>237</v>
      </c>
      <c r="I52" s="313" t="s">
        <v>238</v>
      </c>
      <c r="J52" s="494"/>
      <c r="K52" s="494"/>
      <c r="L52" s="312" t="s">
        <v>114</v>
      </c>
      <c r="M52" s="312">
        <v>0</v>
      </c>
      <c r="N52" s="312" t="s">
        <v>40</v>
      </c>
      <c r="O52" s="313">
        <f>O53</f>
        <v>2</v>
      </c>
      <c r="P52" s="313">
        <f>P53</f>
        <v>10</v>
      </c>
      <c r="Q52" s="316" t="s">
        <v>239</v>
      </c>
      <c r="R52" s="328" t="s">
        <v>281</v>
      </c>
    </row>
    <row r="53" spans="1:128" s="300" customFormat="1" ht="91.5" customHeight="1" thickBot="1" x14ac:dyDescent="0.3">
      <c r="A53" s="505"/>
      <c r="B53" s="496"/>
      <c r="C53" s="495"/>
      <c r="D53" s="496"/>
      <c r="E53" s="495"/>
      <c r="F53" s="495"/>
      <c r="G53" s="497"/>
      <c r="H53" s="314" t="s">
        <v>282</v>
      </c>
      <c r="I53" s="315" t="s">
        <v>283</v>
      </c>
      <c r="J53" s="498"/>
      <c r="K53" s="498"/>
      <c r="L53" s="314" t="s">
        <v>114</v>
      </c>
      <c r="M53" s="314">
        <v>0</v>
      </c>
      <c r="N53" s="314" t="s">
        <v>40</v>
      </c>
      <c r="O53" s="314">
        <v>2</v>
      </c>
      <c r="P53" s="315">
        <v>10</v>
      </c>
      <c r="Q53" s="329" t="s">
        <v>304</v>
      </c>
      <c r="R53" s="330" t="s">
        <v>288</v>
      </c>
    </row>
    <row r="54" spans="1:128" s="298" customFormat="1" ht="17.25" customHeight="1" x14ac:dyDescent="0.25">
      <c r="A54" s="301"/>
      <c r="B54" s="302" t="s">
        <v>199</v>
      </c>
      <c r="C54" s="318">
        <f>C8+C12+C15+C18+C22+C29+C40+C50</f>
        <v>152588756</v>
      </c>
      <c r="D54" s="319"/>
      <c r="E54" s="320">
        <f>E8+E12+E15+E18+E22+E29+E40+E50</f>
        <v>27898015.529411763</v>
      </c>
      <c r="F54" s="320">
        <f>F8+F12+F15+F18+F22+F29+F40+F50</f>
        <v>180486771.52941173</v>
      </c>
      <c r="G54" s="320">
        <f>G8+G12+G15+G18+G22+G29+G40+G50</f>
        <v>176340719.12316179</v>
      </c>
      <c r="H54" s="211"/>
      <c r="I54" s="212"/>
      <c r="J54" s="212"/>
      <c r="K54" s="211"/>
      <c r="L54" s="303"/>
      <c r="M54" s="304">
        <f>SUM(M6:M53)</f>
        <v>609716</v>
      </c>
      <c r="N54" s="305"/>
      <c r="O54" s="306">
        <f>SUM(O6:O53)</f>
        <v>128.26</v>
      </c>
      <c r="P54" s="307">
        <f>SUM(P6:P53)</f>
        <v>58316.5</v>
      </c>
      <c r="Q54" s="301"/>
    </row>
    <row r="55" spans="1:128" s="298" customFormat="1" ht="14.25" customHeight="1" x14ac:dyDescent="0.25">
      <c r="B55" s="308" t="s">
        <v>93</v>
      </c>
      <c r="C55" s="318">
        <f>C6+C10+C14+C16+C20+C24+C34+C46</f>
        <v>124165619</v>
      </c>
      <c r="D55" s="319"/>
      <c r="E55" s="320">
        <f>E6+E10+E14+E16+E20+E24+E34+E46</f>
        <v>21911579.823529415</v>
      </c>
      <c r="F55" s="320">
        <f>F6+F10+F14+F16+F20+F24+F34+F46</f>
        <v>146077198.82352942</v>
      </c>
      <c r="G55" s="320">
        <f>G6+G10+G14+G16+G20+G24+G34+G46</f>
        <v>141931146.41727942</v>
      </c>
      <c r="H55" s="211"/>
      <c r="I55" s="212"/>
      <c r="J55" s="212"/>
      <c r="M55" s="309"/>
      <c r="N55" s="310"/>
      <c r="O55" s="310"/>
      <c r="P55" s="311"/>
    </row>
    <row r="56" spans="1:128" x14ac:dyDescent="0.25">
      <c r="A56" s="204"/>
    </row>
    <row r="57" spans="1:128" customFormat="1" ht="31.5" customHeight="1" thickBot="1" x14ac:dyDescent="0.3">
      <c r="A57" t="s">
        <v>230</v>
      </c>
    </row>
    <row r="58" spans="1:128" s="234" customFormat="1" ht="44.25" customHeight="1" x14ac:dyDescent="0.25">
      <c r="A58" s="533" t="s">
        <v>231</v>
      </c>
      <c r="B58" s="535" t="s">
        <v>232</v>
      </c>
      <c r="C58" s="511" t="s">
        <v>189</v>
      </c>
      <c r="D58" s="509" t="s">
        <v>2</v>
      </c>
      <c r="E58" s="537"/>
      <c r="F58" s="510"/>
      <c r="G58" s="538" t="s">
        <v>233</v>
      </c>
      <c r="H58" s="540" t="s">
        <v>86</v>
      </c>
      <c r="I58" s="541"/>
      <c r="J58" s="511" t="s">
        <v>138</v>
      </c>
      <c r="K58" s="542" t="s">
        <v>90</v>
      </c>
      <c r="L58" s="511" t="s">
        <v>139</v>
      </c>
      <c r="M58" s="509" t="s">
        <v>102</v>
      </c>
      <c r="N58" s="510"/>
      <c r="O58" s="511" t="s">
        <v>98</v>
      </c>
      <c r="P58" s="511" t="s">
        <v>97</v>
      </c>
      <c r="Q58" s="511" t="s">
        <v>96</v>
      </c>
      <c r="R58" s="513" t="s">
        <v>234</v>
      </c>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258"/>
      <c r="AU58" s="258"/>
      <c r="AV58" s="258"/>
      <c r="AW58" s="258"/>
      <c r="AX58" s="258"/>
      <c r="AY58" s="258"/>
      <c r="AZ58" s="258"/>
      <c r="BA58" s="258"/>
      <c r="BB58" s="258"/>
      <c r="BC58" s="258"/>
      <c r="BD58" s="258"/>
      <c r="BE58" s="258"/>
      <c r="BF58" s="258"/>
      <c r="BG58" s="258"/>
      <c r="BH58" s="258"/>
      <c r="BI58" s="258"/>
      <c r="BJ58" s="258"/>
      <c r="BK58" s="258"/>
      <c r="BL58" s="258"/>
      <c r="BM58" s="258"/>
      <c r="BN58" s="258"/>
      <c r="BO58" s="258"/>
      <c r="BP58" s="258"/>
      <c r="BQ58" s="258"/>
      <c r="BR58" s="258"/>
      <c r="BS58" s="258"/>
      <c r="BT58" s="258"/>
      <c r="BU58" s="258"/>
      <c r="BV58" s="258"/>
      <c r="BW58" s="258"/>
      <c r="BX58" s="258"/>
      <c r="BY58" s="258"/>
      <c r="BZ58" s="258"/>
      <c r="CA58" s="258"/>
      <c r="CB58" s="258"/>
      <c r="CC58" s="258"/>
      <c r="CD58" s="258"/>
      <c r="CE58" s="258"/>
      <c r="CF58" s="258"/>
      <c r="CG58" s="258"/>
      <c r="CH58" s="258"/>
      <c r="CI58" s="258"/>
      <c r="CJ58" s="258"/>
      <c r="CK58" s="258"/>
      <c r="CL58" s="258"/>
      <c r="CM58" s="258"/>
      <c r="CN58" s="258"/>
      <c r="CO58" s="258"/>
      <c r="CP58" s="258"/>
      <c r="CQ58" s="258"/>
      <c r="CR58" s="258"/>
      <c r="CS58" s="258"/>
      <c r="CT58" s="258"/>
      <c r="CU58" s="258"/>
      <c r="CV58" s="258"/>
      <c r="CW58" s="258"/>
      <c r="CX58" s="258"/>
      <c r="CY58" s="258"/>
      <c r="CZ58" s="258"/>
      <c r="DA58" s="258"/>
      <c r="DB58" s="258"/>
      <c r="DC58" s="258"/>
      <c r="DD58" s="258"/>
      <c r="DE58" s="258"/>
      <c r="DF58" s="258"/>
      <c r="DG58" s="258"/>
      <c r="DH58" s="258"/>
      <c r="DI58" s="258"/>
      <c r="DJ58" s="258"/>
      <c r="DK58" s="258"/>
      <c r="DL58" s="258"/>
      <c r="DM58" s="258"/>
      <c r="DN58" s="258"/>
      <c r="DO58" s="258"/>
      <c r="DP58" s="258"/>
      <c r="DQ58" s="258"/>
      <c r="DR58" s="258"/>
      <c r="DS58" s="258"/>
      <c r="DT58" s="258"/>
      <c r="DU58" s="258"/>
      <c r="DV58" s="258"/>
      <c r="DW58" s="258"/>
      <c r="DX58" s="258"/>
    </row>
    <row r="59" spans="1:128" s="239" customFormat="1" ht="32.25" customHeight="1" thickBot="1" x14ac:dyDescent="0.3">
      <c r="A59" s="534"/>
      <c r="B59" s="536"/>
      <c r="C59" s="512"/>
      <c r="D59" s="235" t="s">
        <v>10</v>
      </c>
      <c r="E59" s="236" t="s">
        <v>235</v>
      </c>
      <c r="F59" s="237" t="s">
        <v>236</v>
      </c>
      <c r="G59" s="539"/>
      <c r="H59" s="235" t="s">
        <v>191</v>
      </c>
      <c r="I59" s="238" t="s">
        <v>192</v>
      </c>
      <c r="J59" s="512"/>
      <c r="K59" s="543"/>
      <c r="L59" s="512"/>
      <c r="M59" s="238" t="s">
        <v>100</v>
      </c>
      <c r="N59" s="238" t="s">
        <v>99</v>
      </c>
      <c r="O59" s="512"/>
      <c r="P59" s="512"/>
      <c r="Q59" s="512"/>
      <c r="R59" s="514"/>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row>
    <row r="60" spans="1:128" customFormat="1" ht="96" customHeight="1" x14ac:dyDescent="0.25">
      <c r="A60" s="515" t="s">
        <v>313</v>
      </c>
      <c r="B60" s="518">
        <f>C60+E60</f>
        <v>23529411.764705881</v>
      </c>
      <c r="C60" s="518">
        <v>20000000</v>
      </c>
      <c r="D60" s="521" t="s">
        <v>271</v>
      </c>
      <c r="E60" s="524">
        <f>C60*15/85</f>
        <v>3529411.7647058824</v>
      </c>
      <c r="F60" s="518">
        <f>C60+E60</f>
        <v>23529411.764705881</v>
      </c>
      <c r="G60" s="518">
        <f>F60</f>
        <v>23529411.764705881</v>
      </c>
      <c r="H60" s="243" t="s">
        <v>237</v>
      </c>
      <c r="I60" s="364" t="s">
        <v>238</v>
      </c>
      <c r="J60" s="527" t="s">
        <v>197</v>
      </c>
      <c r="K60" s="530" t="s">
        <v>106</v>
      </c>
      <c r="L60" s="241" t="s">
        <v>114</v>
      </c>
      <c r="M60" s="241">
        <v>0</v>
      </c>
      <c r="N60" s="241" t="s">
        <v>40</v>
      </c>
      <c r="O60" s="375">
        <v>38</v>
      </c>
      <c r="P60" s="375">
        <f>P61</f>
        <v>90</v>
      </c>
      <c r="Q60" s="376" t="s">
        <v>239</v>
      </c>
      <c r="R60" s="242" t="s">
        <v>317</v>
      </c>
    </row>
    <row r="61" spans="1:128" customFormat="1" ht="133.5" customHeight="1" x14ac:dyDescent="0.25">
      <c r="A61" s="516"/>
      <c r="B61" s="519"/>
      <c r="C61" s="519"/>
      <c r="D61" s="522"/>
      <c r="E61" s="525"/>
      <c r="F61" s="519"/>
      <c r="G61" s="519"/>
      <c r="H61" s="240" t="s">
        <v>240</v>
      </c>
      <c r="I61" s="287" t="s">
        <v>241</v>
      </c>
      <c r="J61" s="528"/>
      <c r="K61" s="531"/>
      <c r="L61" s="240" t="s">
        <v>114</v>
      </c>
      <c r="M61" s="243">
        <v>0</v>
      </c>
      <c r="N61" s="243" t="s">
        <v>40</v>
      </c>
      <c r="O61" s="377">
        <v>38</v>
      </c>
      <c r="P61" s="377">
        <v>90</v>
      </c>
      <c r="Q61" s="378" t="s">
        <v>239</v>
      </c>
      <c r="R61" s="296" t="s">
        <v>318</v>
      </c>
    </row>
    <row r="62" spans="1:128" customFormat="1" ht="95.25" customHeight="1" thickBot="1" x14ac:dyDescent="0.3">
      <c r="A62" s="517"/>
      <c r="B62" s="520"/>
      <c r="C62" s="520"/>
      <c r="D62" s="523"/>
      <c r="E62" s="526"/>
      <c r="F62" s="520"/>
      <c r="G62" s="520"/>
      <c r="H62" s="244" t="s">
        <v>242</v>
      </c>
      <c r="I62" s="245" t="s">
        <v>243</v>
      </c>
      <c r="J62" s="529"/>
      <c r="K62" s="532"/>
      <c r="L62" s="246" t="s">
        <v>112</v>
      </c>
      <c r="M62" s="244">
        <v>0</v>
      </c>
      <c r="N62" s="244">
        <v>2021</v>
      </c>
      <c r="O62" s="247" t="s">
        <v>40</v>
      </c>
      <c r="P62" s="248">
        <v>197100</v>
      </c>
      <c r="Q62" s="249" t="s">
        <v>95</v>
      </c>
      <c r="R62" s="297" t="s">
        <v>244</v>
      </c>
    </row>
    <row r="63" spans="1:128" s="258" customFormat="1" ht="31.5" customHeight="1" x14ac:dyDescent="0.25">
      <c r="A63" s="250"/>
      <c r="B63" s="209" t="s">
        <v>199</v>
      </c>
      <c r="C63" s="293">
        <f>C60</f>
        <v>20000000</v>
      </c>
      <c r="D63" s="294"/>
      <c r="E63" s="294">
        <f>E60</f>
        <v>3529411.7647058824</v>
      </c>
      <c r="F63" s="295">
        <f>F60</f>
        <v>23529411.764705881</v>
      </c>
      <c r="G63" s="293">
        <f>G60</f>
        <v>23529411.764705881</v>
      </c>
      <c r="H63" s="251"/>
      <c r="I63" s="252"/>
      <c r="J63" s="253"/>
      <c r="K63" s="254"/>
      <c r="L63" s="253"/>
      <c r="M63" s="255">
        <f>SUM(M60:M62)</f>
        <v>0</v>
      </c>
      <c r="N63" s="255"/>
      <c r="O63" s="209">
        <f>SUM(O60:O62)</f>
        <v>76</v>
      </c>
      <c r="P63" s="256">
        <f>SUM(P60:P62)</f>
        <v>197280</v>
      </c>
      <c r="Q63" s="253"/>
      <c r="R63" s="257"/>
    </row>
    <row r="64" spans="1:128" ht="17.25" customHeight="1" thickBot="1" x14ac:dyDescent="0.3">
      <c r="A64" s="216"/>
      <c r="B64" s="217"/>
      <c r="C64" s="215"/>
      <c r="D64" s="209"/>
      <c r="E64" s="210"/>
      <c r="F64" s="213"/>
      <c r="G64" s="213"/>
      <c r="H64" s="211"/>
      <c r="I64" s="212"/>
      <c r="J64" s="212"/>
      <c r="K64" s="211"/>
      <c r="L64" s="283" t="s">
        <v>277</v>
      </c>
      <c r="M64" s="223">
        <f>M54+M63</f>
        <v>609716</v>
      </c>
      <c r="O64" s="285">
        <f>O54+O63</f>
        <v>204.26</v>
      </c>
      <c r="P64" s="284">
        <f>P54+P63</f>
        <v>255596.5</v>
      </c>
    </row>
    <row r="65" spans="1:16" ht="72" customHeight="1" x14ac:dyDescent="0.25">
      <c r="A65" s="340" t="s">
        <v>200</v>
      </c>
      <c r="B65" s="341" t="s">
        <v>201</v>
      </c>
      <c r="C65" s="341" t="s">
        <v>202</v>
      </c>
      <c r="D65" s="341" t="s">
        <v>203</v>
      </c>
      <c r="E65" s="341" t="s">
        <v>138</v>
      </c>
      <c r="F65" s="341" t="s">
        <v>90</v>
      </c>
      <c r="G65" s="341" t="s">
        <v>204</v>
      </c>
      <c r="H65" s="341" t="s">
        <v>190</v>
      </c>
      <c r="I65" s="342" t="s">
        <v>305</v>
      </c>
      <c r="J65" s="343" t="s">
        <v>97</v>
      </c>
      <c r="K65" s="342" t="s">
        <v>305</v>
      </c>
      <c r="L65" s="344" t="s">
        <v>306</v>
      </c>
      <c r="M65" s="207"/>
      <c r="N65" s="202"/>
      <c r="P65" s="203"/>
    </row>
    <row r="66" spans="1:16" ht="125.25" customHeight="1" x14ac:dyDescent="0.25">
      <c r="A66" s="200" t="str">
        <f>H6</f>
        <v>RCO22</v>
      </c>
      <c r="B66" s="288" t="str">
        <f>I6</f>
        <v>Additional production capacity for renewable energy (of which: electricity, thermal)(papildomi atsinaujinančiosios energijos gamybos pajėgumai (iš kurių: elektros, šiluminės energijos pajėgumai)</v>
      </c>
      <c r="C66" s="337" t="str">
        <f>L6</f>
        <v xml:space="preserve">MW </v>
      </c>
      <c r="D66" s="338">
        <v>0</v>
      </c>
      <c r="E66" s="339" t="s">
        <v>93</v>
      </c>
      <c r="F66" s="339" t="s">
        <v>94</v>
      </c>
      <c r="G66" s="291" t="s">
        <v>40</v>
      </c>
      <c r="H66" s="263">
        <f>O6+O10+O16+O20+O25+O35+O46</f>
        <v>38.630000000000003</v>
      </c>
      <c r="I66" s="263"/>
      <c r="J66" s="263">
        <f>P6+P10+P16+P20+P25+P35+P46</f>
        <v>380.7</v>
      </c>
      <c r="K66" s="331"/>
      <c r="L66" s="345"/>
      <c r="N66" s="202"/>
      <c r="P66" s="203"/>
    </row>
    <row r="67" spans="1:16" ht="110.25" customHeight="1" x14ac:dyDescent="0.25">
      <c r="A67" s="200" t="str">
        <f>H8</f>
        <v>RCO22</v>
      </c>
      <c r="B67" s="288" t="str">
        <f>I8</f>
        <v>Additional production capacity for renewable energy (of which: electricity, thermal)(papildomi atsinaujinančiosios energijos gamybos pajėgumai (iš kurių: elektros, šiluminės energijos pajėgumai)</v>
      </c>
      <c r="C67" s="218" t="str">
        <f>L8</f>
        <v>MW</v>
      </c>
      <c r="D67" s="219">
        <v>0</v>
      </c>
      <c r="E67" s="220" t="s">
        <v>197</v>
      </c>
      <c r="F67" s="220" t="s">
        <v>106</v>
      </c>
      <c r="G67" s="291" t="s">
        <v>40</v>
      </c>
      <c r="H67" s="263">
        <f>O8+O12+O18+O22+O30+O41+O50</f>
        <v>39.630000000000003</v>
      </c>
      <c r="I67" s="263"/>
      <c r="J67" s="263">
        <f>P8+P12+P18+P22+P30+P41+P50</f>
        <v>438.8</v>
      </c>
      <c r="K67" s="332"/>
      <c r="L67" s="346"/>
      <c r="N67" s="202"/>
      <c r="P67" s="203"/>
    </row>
    <row r="68" spans="1:16" ht="87" customHeight="1" x14ac:dyDescent="0.25">
      <c r="A68" s="201" t="str">
        <f>H14</f>
        <v>specific output</v>
      </c>
      <c r="B68" s="196" t="str">
        <f>I14</f>
        <v>Solutions for electricity storage (elektros energijos kaupimo sprendimai)</v>
      </c>
      <c r="C68" s="288" t="str">
        <f>L14</f>
        <v>MWh</v>
      </c>
      <c r="D68" s="197">
        <v>0</v>
      </c>
      <c r="E68" s="288" t="s">
        <v>93</v>
      </c>
      <c r="F68" s="288" t="s">
        <v>94</v>
      </c>
      <c r="G68" s="291" t="s">
        <v>40</v>
      </c>
      <c r="H68" s="198">
        <f>O14</f>
        <v>1</v>
      </c>
      <c r="I68" s="198"/>
      <c r="J68" s="198">
        <f>P14</f>
        <v>10</v>
      </c>
      <c r="K68" s="332"/>
      <c r="L68" s="347"/>
      <c r="N68" s="202"/>
      <c r="P68" s="203"/>
    </row>
    <row r="69" spans="1:16" ht="50.25" customHeight="1" x14ac:dyDescent="0.25">
      <c r="A69" s="201" t="str">
        <f>H15</f>
        <v>specific output</v>
      </c>
      <c r="B69" s="196" t="str">
        <f>I15</f>
        <v>Solutions for electricity storage (elektros energijos kaupimo sprendimai)</v>
      </c>
      <c r="C69" s="288" t="str">
        <f>L15</f>
        <v>MWh</v>
      </c>
      <c r="D69" s="197">
        <v>0</v>
      </c>
      <c r="E69" s="288" t="s">
        <v>197</v>
      </c>
      <c r="F69" s="291" t="s">
        <v>106</v>
      </c>
      <c r="G69" s="291" t="s">
        <v>40</v>
      </c>
      <c r="H69" s="197">
        <f>O15</f>
        <v>1</v>
      </c>
      <c r="I69" s="197"/>
      <c r="J69" s="197">
        <f>P15</f>
        <v>10</v>
      </c>
      <c r="K69" s="332"/>
      <c r="L69" s="347"/>
      <c r="N69" s="202"/>
      <c r="P69" s="203"/>
    </row>
    <row r="70" spans="1:16" ht="50.25" customHeight="1" x14ac:dyDescent="0.25">
      <c r="A70" s="233" t="str">
        <f>H24</f>
        <v>specific output</v>
      </c>
      <c r="B70" s="232" t="str">
        <f>I24</f>
        <v>solutions for thermal energy storage (šiluminės energijos kaupimo sprendimai)</v>
      </c>
      <c r="C70" s="288" t="str">
        <f>L24</f>
        <v>MWh</v>
      </c>
      <c r="D70" s="197">
        <v>0</v>
      </c>
      <c r="E70" s="288" t="s">
        <v>93</v>
      </c>
      <c r="F70" s="291" t="s">
        <v>94</v>
      </c>
      <c r="G70" s="291" t="s">
        <v>40</v>
      </c>
      <c r="H70" s="282">
        <f>O24+O34</f>
        <v>0</v>
      </c>
      <c r="I70" s="262"/>
      <c r="J70" s="197">
        <f>P24+P34</f>
        <v>107</v>
      </c>
      <c r="K70" s="332"/>
      <c r="L70" s="347"/>
      <c r="N70" s="202"/>
      <c r="P70" s="203"/>
    </row>
    <row r="71" spans="1:16" ht="50.25" customHeight="1" x14ac:dyDescent="0.25">
      <c r="A71" s="233" t="str">
        <f>H29</f>
        <v>specific output</v>
      </c>
      <c r="B71" s="232" t="str">
        <f>I29</f>
        <v>solutions for thermal energy storage (šiluminės energijos kaupimo sprendimai)</v>
      </c>
      <c r="C71" s="288" t="str">
        <f>L29</f>
        <v>MWh</v>
      </c>
      <c r="D71" s="197">
        <v>0</v>
      </c>
      <c r="E71" s="288" t="s">
        <v>197</v>
      </c>
      <c r="F71" s="291" t="s">
        <v>106</v>
      </c>
      <c r="G71" s="291" t="s">
        <v>40</v>
      </c>
      <c r="H71" s="282">
        <f>O29+O40</f>
        <v>0</v>
      </c>
      <c r="I71" s="262"/>
      <c r="J71" s="282">
        <f>P29+P40</f>
        <v>532</v>
      </c>
      <c r="K71" s="332"/>
      <c r="L71" s="347"/>
      <c r="N71" s="202"/>
      <c r="P71" s="203"/>
    </row>
    <row r="72" spans="1:16" ht="71.25" customHeight="1" x14ac:dyDescent="0.25">
      <c r="A72" s="201" t="str">
        <f>H7</f>
        <v>RCR29</v>
      </c>
      <c r="B72" s="288" t="str">
        <f>I7</f>
        <v>Estimated greenhouse gas emissions (numatomas išmetamas šiltnamio efektą sukeliančių dujų kiekis)</v>
      </c>
      <c r="C72" s="220" t="str">
        <f>L7</f>
        <v>tons of CO2eq/year</v>
      </c>
      <c r="D72" s="222">
        <f>M7+M11+M17+M21+M26+M37+M47</f>
        <v>283290</v>
      </c>
      <c r="E72" s="220" t="s">
        <v>93</v>
      </c>
      <c r="F72" s="220" t="s">
        <v>94</v>
      </c>
      <c r="G72" s="279">
        <f>N7</f>
        <v>2021</v>
      </c>
      <c r="H72" s="219" t="s">
        <v>40</v>
      </c>
      <c r="I72" s="219"/>
      <c r="J72" s="219">
        <f>P7+P11+P17+P21+P26+P37+P47</f>
        <v>22424</v>
      </c>
      <c r="K72" s="332"/>
      <c r="L72" s="347"/>
      <c r="N72" s="202"/>
      <c r="P72" s="203"/>
    </row>
    <row r="73" spans="1:16" ht="74.25" customHeight="1" x14ac:dyDescent="0.25">
      <c r="A73" s="201" t="str">
        <f>H9</f>
        <v>RCR29</v>
      </c>
      <c r="B73" s="288" t="str">
        <f>I9</f>
        <v>Estimated greenhouse gas emissions (numatomas išmetamas šiltnamio efektą sukeliančių dujų kiekis)</v>
      </c>
      <c r="C73" s="220" t="str">
        <f>L9</f>
        <v>tons of CO2eq/year</v>
      </c>
      <c r="D73" s="222">
        <f>M9+M13+M19+M23+M31+M43+M51</f>
        <v>326426</v>
      </c>
      <c r="E73" s="288" t="s">
        <v>197</v>
      </c>
      <c r="F73" s="220" t="s">
        <v>106</v>
      </c>
      <c r="G73" s="279">
        <f>N9</f>
        <v>2021</v>
      </c>
      <c r="H73" s="219" t="s">
        <v>40</v>
      </c>
      <c r="I73" s="219"/>
      <c r="J73" s="219">
        <f>P9+P13+P19+P23+P31+P43+P51</f>
        <v>34224</v>
      </c>
      <c r="K73" s="332"/>
      <c r="L73" s="347"/>
      <c r="N73" s="202"/>
      <c r="P73" s="203"/>
    </row>
    <row r="74" spans="1:16" ht="74.25" customHeight="1" x14ac:dyDescent="0.25">
      <c r="A74" s="393" t="str">
        <f>H48</f>
        <v>specific output</v>
      </c>
      <c r="B74" s="360" t="str">
        <f>I27</f>
        <v>Enterprises supported (of which: micro, small, medium, large)(Paramą gavusios įmonės (iš kurių: labai mažos, mažosios, vidutinės ir didelės)</v>
      </c>
      <c r="C74" s="362" t="str">
        <f>L27</f>
        <v>enterprises</v>
      </c>
      <c r="D74" s="222">
        <f>M27</f>
        <v>0</v>
      </c>
      <c r="E74" s="362" t="s">
        <v>93</v>
      </c>
      <c r="F74" s="220" t="s">
        <v>94</v>
      </c>
      <c r="G74" s="333" t="s">
        <v>40</v>
      </c>
      <c r="H74" s="219">
        <f>O27+O38+O48</f>
        <v>14</v>
      </c>
      <c r="I74" s="222">
        <f>H74/2</f>
        <v>7</v>
      </c>
      <c r="J74" s="222">
        <f>P27+P38+P48</f>
        <v>55</v>
      </c>
      <c r="K74" s="222">
        <f>J74/2</f>
        <v>27.5</v>
      </c>
      <c r="L74" s="348" t="s">
        <v>307</v>
      </c>
      <c r="M74" s="202" t="s">
        <v>205</v>
      </c>
      <c r="N74" s="202"/>
      <c r="P74" s="203"/>
    </row>
    <row r="75" spans="1:16" ht="83.25" customHeight="1" x14ac:dyDescent="0.25">
      <c r="A75" s="349" t="str">
        <f t="shared" ref="A75:B76" si="1">H60</f>
        <v>RCO01</v>
      </c>
      <c r="B75" s="287" t="str">
        <f t="shared" si="1"/>
        <v>Enterprises supported (of which: micro, small, medium, large)(Paramą gavusios įmonės (iš kurių: labai mažos, mažosios, vidutinės ir didelės)</v>
      </c>
      <c r="C75" s="220" t="str">
        <f>L60</f>
        <v>enterprises</v>
      </c>
      <c r="D75" s="220">
        <v>0</v>
      </c>
      <c r="E75" s="394" t="s">
        <v>117</v>
      </c>
      <c r="F75" s="220" t="s">
        <v>245</v>
      </c>
      <c r="G75" s="220" t="s">
        <v>40</v>
      </c>
      <c r="H75" s="260">
        <f>O32+O44+O52+O60</f>
        <v>48</v>
      </c>
      <c r="I75" s="260">
        <f>(O32+O44+O52)/2+(O61)</f>
        <v>43</v>
      </c>
      <c r="J75" s="260">
        <f>P32+P44+P52+P60</f>
        <v>130</v>
      </c>
      <c r="K75" s="362">
        <f>(P32+P44+P52)/2+(P60)</f>
        <v>110</v>
      </c>
      <c r="L75" s="348" t="s">
        <v>310</v>
      </c>
      <c r="M75" s="335" t="s">
        <v>308</v>
      </c>
      <c r="N75" s="202"/>
      <c r="P75" s="203"/>
    </row>
    <row r="76" spans="1:16" ht="50.25" customHeight="1" x14ac:dyDescent="0.25">
      <c r="A76" s="349" t="str">
        <f t="shared" si="1"/>
        <v>RCO02</v>
      </c>
      <c r="B76" s="287" t="str">
        <f t="shared" si="1"/>
        <v>Enterprises supported by grants (Paramą dotacijomis gavusios įmonės)</v>
      </c>
      <c r="C76" s="220" t="str">
        <f>L61</f>
        <v>enterprises</v>
      </c>
      <c r="D76" s="220">
        <v>0</v>
      </c>
      <c r="E76" s="394" t="s">
        <v>117</v>
      </c>
      <c r="F76" s="220" t="s">
        <v>245</v>
      </c>
      <c r="G76" s="220" t="s">
        <v>40</v>
      </c>
      <c r="H76" s="260">
        <f>O61</f>
        <v>38</v>
      </c>
      <c r="I76" s="260">
        <f>H76</f>
        <v>38</v>
      </c>
      <c r="J76" s="260">
        <f>P61</f>
        <v>90</v>
      </c>
      <c r="K76" s="260">
        <f>J76</f>
        <v>90</v>
      </c>
      <c r="L76" s="350" t="s">
        <v>309</v>
      </c>
      <c r="M76" s="336" t="s">
        <v>230</v>
      </c>
      <c r="N76" s="202"/>
      <c r="P76" s="203"/>
    </row>
    <row r="77" spans="1:16" ht="50.25" customHeight="1" x14ac:dyDescent="0.25">
      <c r="A77" s="349" t="str">
        <f>H49</f>
        <v>specific output</v>
      </c>
      <c r="B77" s="361" t="str">
        <f>I28</f>
        <v>Enterprises supported by financial instruments (Paramą finansiniais instrumentais gavusios įmonės)</v>
      </c>
      <c r="C77" s="362" t="str">
        <f>L28</f>
        <v>enterprises</v>
      </c>
      <c r="D77" s="362">
        <v>0</v>
      </c>
      <c r="E77" s="362" t="s">
        <v>93</v>
      </c>
      <c r="F77" s="220" t="s">
        <v>94</v>
      </c>
      <c r="G77" s="333" t="s">
        <v>40</v>
      </c>
      <c r="H77" s="260">
        <f>O28+O39+O49</f>
        <v>14</v>
      </c>
      <c r="I77" s="260">
        <f>H77/2</f>
        <v>7</v>
      </c>
      <c r="J77" s="260">
        <f>P28+P39+P49</f>
        <v>55</v>
      </c>
      <c r="K77" s="222">
        <f>J77/2</f>
        <v>27.5</v>
      </c>
      <c r="L77" s="348" t="s">
        <v>307</v>
      </c>
      <c r="M77" s="202" t="s">
        <v>205</v>
      </c>
      <c r="N77" s="202"/>
      <c r="P77" s="203"/>
    </row>
    <row r="78" spans="1:16" ht="50.25" customHeight="1" x14ac:dyDescent="0.25">
      <c r="A78" s="349" t="str">
        <f>H33</f>
        <v>RCO03</v>
      </c>
      <c r="B78" s="287" t="str">
        <f>I33</f>
        <v>Enterprises supported by financial instruments (Paramą finansiniais instrumentais gavusios įmonės)</v>
      </c>
      <c r="C78" s="220" t="str">
        <f>L33</f>
        <v>enterprises</v>
      </c>
      <c r="D78" s="220">
        <v>0</v>
      </c>
      <c r="E78" s="259" t="s">
        <v>117</v>
      </c>
      <c r="F78" s="220" t="s">
        <v>245</v>
      </c>
      <c r="G78" s="333" t="s">
        <v>40</v>
      </c>
      <c r="H78" s="260">
        <f>O33+O45+O53</f>
        <v>10</v>
      </c>
      <c r="I78" s="260">
        <f>H78/2</f>
        <v>5</v>
      </c>
      <c r="J78" s="260">
        <f>P33+P45+P53</f>
        <v>40</v>
      </c>
      <c r="K78" s="362">
        <f>J78/2</f>
        <v>20</v>
      </c>
      <c r="L78" s="348" t="s">
        <v>307</v>
      </c>
      <c r="M78" s="202" t="s">
        <v>205</v>
      </c>
      <c r="N78" s="202"/>
      <c r="P78" s="203"/>
    </row>
    <row r="79" spans="1:16" ht="98.25" customHeight="1" thickBot="1" x14ac:dyDescent="0.3">
      <c r="A79" s="351" t="str">
        <f>H62</f>
        <v>RCR31</v>
      </c>
      <c r="B79" s="352" t="str">
        <f>I62</f>
        <v>Production of renewable energy (visas pagamintas atsinaujinančios energijos kiekis (iš kurio: elektros, šiluminės energijos kiekis)</v>
      </c>
      <c r="C79" s="289" t="str">
        <f>L62</f>
        <v>MWh/year</v>
      </c>
      <c r="D79" s="353">
        <f>SUM(N68)</f>
        <v>0</v>
      </c>
      <c r="E79" s="354" t="s">
        <v>117</v>
      </c>
      <c r="F79" s="206" t="s">
        <v>245</v>
      </c>
      <c r="G79" s="353">
        <v>2021</v>
      </c>
      <c r="H79" s="353" t="s">
        <v>40</v>
      </c>
      <c r="I79" s="353"/>
      <c r="J79" s="355">
        <f>P62</f>
        <v>197100</v>
      </c>
      <c r="K79" s="356"/>
      <c r="L79" s="357"/>
      <c r="N79" s="202"/>
      <c r="P79" s="203"/>
    </row>
    <row r="80" spans="1:16" ht="31.5" customHeight="1" x14ac:dyDescent="0.25">
      <c r="D80" s="223">
        <f>SUM(D66:D79)</f>
        <v>609716</v>
      </c>
      <c r="H80" s="205">
        <f>SUM(H66:H79)</f>
        <v>204.26</v>
      </c>
      <c r="I80" s="223"/>
      <c r="J80" s="214">
        <f>SUM(J66:J79)</f>
        <v>255596.5</v>
      </c>
      <c r="K80" s="207"/>
    </row>
    <row r="81" spans="1:11" ht="50.25" customHeight="1" x14ac:dyDescent="0.25">
      <c r="J81" s="207" t="b">
        <f>J80=P64</f>
        <v>1</v>
      </c>
      <c r="K81" s="207"/>
    </row>
    <row r="82" spans="1:11" ht="50.25" customHeight="1" x14ac:dyDescent="0.25">
      <c r="A82" s="207"/>
      <c r="B82" s="208"/>
      <c r="C82" s="224"/>
      <c r="D82" s="225"/>
      <c r="E82" s="226"/>
      <c r="F82" s="213"/>
      <c r="G82" s="207"/>
      <c r="H82" s="221"/>
      <c r="I82" s="221"/>
      <c r="J82" s="207"/>
      <c r="K82" s="207"/>
    </row>
    <row r="83" spans="1:11" ht="50.25" customHeight="1" x14ac:dyDescent="0.25">
      <c r="A83" s="207"/>
      <c r="B83" s="208"/>
      <c r="C83" s="224"/>
      <c r="D83" s="225"/>
      <c r="E83" s="226"/>
      <c r="F83" s="213"/>
      <c r="G83" s="207"/>
      <c r="H83" s="221"/>
      <c r="I83" s="221"/>
      <c r="J83" s="207"/>
      <c r="K83" s="207"/>
    </row>
    <row r="84" spans="1:11" ht="50.25" customHeight="1" x14ac:dyDescent="0.25">
      <c r="A84" s="207"/>
      <c r="B84" s="208"/>
      <c r="C84" s="224"/>
      <c r="D84" s="225"/>
      <c r="E84" s="226"/>
      <c r="F84" s="213"/>
      <c r="G84" s="207"/>
      <c r="H84" s="221"/>
      <c r="I84" s="221"/>
      <c r="J84" s="207"/>
      <c r="K84" s="207"/>
    </row>
    <row r="85" spans="1:11" ht="50.25" customHeight="1" x14ac:dyDescent="0.25">
      <c r="A85" s="207"/>
      <c r="B85" s="208"/>
      <c r="C85" s="224"/>
      <c r="D85" s="225"/>
      <c r="E85" s="226"/>
      <c r="F85" s="213"/>
      <c r="G85" s="207"/>
      <c r="H85" s="221"/>
      <c r="I85" s="221"/>
      <c r="J85" s="207"/>
      <c r="K85" s="207"/>
    </row>
    <row r="86" spans="1:11" ht="50.25" customHeight="1" x14ac:dyDescent="0.25">
      <c r="A86" s="207"/>
      <c r="B86" s="208"/>
      <c r="C86" s="224"/>
      <c r="D86" s="225"/>
      <c r="E86" s="226"/>
      <c r="F86" s="213"/>
      <c r="G86" s="207"/>
      <c r="H86" s="221"/>
      <c r="I86" s="221"/>
      <c r="J86" s="207"/>
      <c r="K86" s="207"/>
    </row>
    <row r="87" spans="1:11" ht="50.25" customHeight="1" x14ac:dyDescent="0.25">
      <c r="A87" s="207"/>
      <c r="B87" s="208"/>
      <c r="C87" s="224"/>
      <c r="D87" s="225"/>
      <c r="E87" s="226"/>
      <c r="F87" s="213"/>
      <c r="G87" s="207"/>
      <c r="H87" s="221"/>
      <c r="I87" s="221"/>
      <c r="J87" s="230"/>
      <c r="K87" s="207"/>
    </row>
    <row r="88" spans="1:11" ht="50.25" customHeight="1" x14ac:dyDescent="0.25">
      <c r="A88" s="207"/>
      <c r="B88" s="208"/>
      <c r="C88" s="224"/>
      <c r="D88" s="225"/>
      <c r="E88" s="226"/>
      <c r="F88" s="213"/>
      <c r="G88" s="207"/>
      <c r="H88" s="221"/>
      <c r="I88" s="221"/>
      <c r="J88" s="207"/>
      <c r="K88" s="207"/>
    </row>
    <row r="89" spans="1:11" ht="50.25" customHeight="1" x14ac:dyDescent="0.25">
      <c r="A89" s="207"/>
      <c r="B89" s="208"/>
      <c r="C89" s="224"/>
      <c r="D89" s="225"/>
      <c r="E89" s="226"/>
      <c r="F89" s="213"/>
      <c r="G89" s="207"/>
      <c r="H89" s="221"/>
      <c r="I89" s="221"/>
      <c r="J89" s="207"/>
      <c r="K89" s="207"/>
    </row>
    <row r="90" spans="1:11" ht="50.25" customHeight="1" x14ac:dyDescent="0.25">
      <c r="A90" s="227"/>
      <c r="B90" s="228"/>
      <c r="C90" s="227"/>
      <c r="D90" s="227"/>
      <c r="E90" s="229"/>
      <c r="F90" s="229"/>
      <c r="G90" s="229"/>
      <c r="H90" s="229"/>
      <c r="I90" s="227"/>
      <c r="J90" s="207"/>
      <c r="K90" s="207"/>
    </row>
    <row r="91" spans="1:11" ht="50.25" customHeight="1" x14ac:dyDescent="0.25">
      <c r="A91" s="207"/>
      <c r="B91" s="208"/>
      <c r="C91" s="207"/>
      <c r="D91" s="207"/>
      <c r="E91" s="207"/>
      <c r="F91" s="207"/>
      <c r="G91" s="207"/>
      <c r="H91" s="207"/>
      <c r="I91" s="207"/>
      <c r="J91" s="207"/>
      <c r="K91" s="207"/>
    </row>
    <row r="92" spans="1:11" ht="50.25" customHeight="1" x14ac:dyDescent="0.25">
      <c r="A92" s="207"/>
      <c r="B92" s="208"/>
      <c r="C92" s="216"/>
      <c r="D92" s="216"/>
      <c r="E92" s="216"/>
      <c r="F92" s="216"/>
      <c r="G92" s="216"/>
      <c r="H92" s="216"/>
      <c r="I92" s="216"/>
      <c r="J92" s="207"/>
      <c r="K92" s="207"/>
    </row>
    <row r="93" spans="1:11" ht="50.25" customHeight="1" x14ac:dyDescent="0.25">
      <c r="A93" s="207"/>
      <c r="B93" s="208"/>
      <c r="C93" s="207"/>
      <c r="D93" s="207"/>
      <c r="E93" s="207"/>
      <c r="F93" s="207"/>
      <c r="G93" s="207"/>
      <c r="H93" s="207"/>
      <c r="I93" s="207"/>
      <c r="J93" s="207"/>
      <c r="K93" s="207"/>
    </row>
    <row r="94" spans="1:11" ht="50.25" customHeight="1" x14ac:dyDescent="0.25">
      <c r="A94" s="207"/>
      <c r="B94" s="208"/>
      <c r="C94" s="207"/>
      <c r="D94" s="207"/>
      <c r="E94" s="207"/>
      <c r="F94" s="207"/>
      <c r="G94" s="207"/>
      <c r="H94" s="207"/>
      <c r="I94" s="207"/>
    </row>
    <row r="95" spans="1:11" x14ac:dyDescent="0.25">
      <c r="A95" s="207"/>
      <c r="B95" s="208"/>
      <c r="C95" s="221"/>
      <c r="D95" s="207"/>
      <c r="E95" s="207"/>
      <c r="F95" s="207"/>
      <c r="G95" s="207"/>
      <c r="H95" s="207"/>
      <c r="I95" s="207"/>
    </row>
    <row r="96" spans="1:11" x14ac:dyDescent="0.25">
      <c r="A96" s="207"/>
      <c r="B96" s="208"/>
      <c r="C96" s="207"/>
      <c r="D96" s="207"/>
      <c r="E96" s="207"/>
      <c r="F96" s="207"/>
      <c r="G96" s="207"/>
      <c r="H96" s="207"/>
      <c r="I96" s="207"/>
    </row>
    <row r="97" spans="1:9" x14ac:dyDescent="0.25">
      <c r="A97" s="207"/>
      <c r="B97" s="208"/>
      <c r="C97" s="221"/>
      <c r="D97" s="207"/>
      <c r="E97" s="207"/>
      <c r="F97" s="207"/>
      <c r="G97" s="207"/>
      <c r="H97" s="207"/>
      <c r="I97" s="207"/>
    </row>
    <row r="98" spans="1:9" x14ac:dyDescent="0.25">
      <c r="A98" s="207"/>
      <c r="B98" s="208"/>
      <c r="C98" s="207"/>
      <c r="D98" s="207"/>
      <c r="E98" s="207"/>
      <c r="F98" s="207"/>
      <c r="G98" s="207"/>
      <c r="H98" s="207"/>
      <c r="I98" s="207"/>
    </row>
    <row r="99" spans="1:9" x14ac:dyDescent="0.25">
      <c r="A99" s="207"/>
      <c r="B99" s="208"/>
      <c r="C99" s="207"/>
      <c r="D99" s="207"/>
      <c r="E99" s="207"/>
      <c r="F99" s="207"/>
      <c r="G99" s="207"/>
      <c r="H99" s="207"/>
      <c r="I99" s="207"/>
    </row>
    <row r="100" spans="1:9" x14ac:dyDescent="0.25">
      <c r="A100" s="207"/>
      <c r="B100" s="208"/>
      <c r="C100" s="207"/>
      <c r="D100" s="207"/>
      <c r="E100" s="207"/>
      <c r="F100" s="207"/>
      <c r="G100" s="207"/>
      <c r="H100" s="207"/>
      <c r="I100" s="207"/>
    </row>
    <row r="101" spans="1:9" x14ac:dyDescent="0.25">
      <c r="A101" s="207"/>
      <c r="B101" s="208"/>
      <c r="C101" s="207"/>
      <c r="D101" s="207"/>
      <c r="E101" s="207"/>
      <c r="F101" s="207"/>
      <c r="G101" s="207"/>
      <c r="H101" s="207"/>
      <c r="I101" s="207"/>
    </row>
    <row r="102" spans="1:9" x14ac:dyDescent="0.25">
      <c r="A102" s="207"/>
      <c r="B102" s="208"/>
      <c r="C102" s="207"/>
      <c r="D102" s="207"/>
      <c r="E102" s="207"/>
      <c r="F102" s="207"/>
      <c r="G102" s="207"/>
      <c r="H102" s="207"/>
      <c r="I102" s="207"/>
    </row>
    <row r="103" spans="1:9" x14ac:dyDescent="0.25">
      <c r="A103" s="207"/>
      <c r="B103" s="208"/>
      <c r="C103" s="207"/>
      <c r="D103" s="207"/>
      <c r="E103" s="207"/>
      <c r="F103" s="207"/>
      <c r="G103" s="207"/>
      <c r="H103" s="207"/>
      <c r="I103" s="207"/>
    </row>
  </sheetData>
  <mergeCells count="162">
    <mergeCell ref="A2:I2"/>
    <mergeCell ref="K16:K17"/>
    <mergeCell ref="K18:K19"/>
    <mergeCell ref="K20:K21"/>
    <mergeCell ref="K22:K23"/>
    <mergeCell ref="J6:J7"/>
    <mergeCell ref="J10:J11"/>
    <mergeCell ref="J16:J17"/>
    <mergeCell ref="J20:J21"/>
    <mergeCell ref="J8:J9"/>
    <mergeCell ref="J12:J13"/>
    <mergeCell ref="A16:A23"/>
    <mergeCell ref="C4:C5"/>
    <mergeCell ref="D4:F4"/>
    <mergeCell ref="C6:C7"/>
    <mergeCell ref="D6:D7"/>
    <mergeCell ref="D8:D9"/>
    <mergeCell ref="C8:C9"/>
    <mergeCell ref="E8:E9"/>
    <mergeCell ref="F8:F9"/>
    <mergeCell ref="A6:A15"/>
    <mergeCell ref="E6:E7"/>
    <mergeCell ref="K6:K7"/>
    <mergeCell ref="K8:K9"/>
    <mergeCell ref="G4:G5"/>
    <mergeCell ref="D20:D21"/>
    <mergeCell ref="D22:D23"/>
    <mergeCell ref="C20:C21"/>
    <mergeCell ref="C22:C23"/>
    <mergeCell ref="E20:E21"/>
    <mergeCell ref="F20:F21"/>
    <mergeCell ref="G20:G21"/>
    <mergeCell ref="E22:E23"/>
    <mergeCell ref="F22:F23"/>
    <mergeCell ref="G22:G23"/>
    <mergeCell ref="D16:D17"/>
    <mergeCell ref="D18:D19"/>
    <mergeCell ref="C16:C17"/>
    <mergeCell ref="C18:C19"/>
    <mergeCell ref="G8:G9"/>
    <mergeCell ref="E10:E11"/>
    <mergeCell ref="D10:D11"/>
    <mergeCell ref="A4:A5"/>
    <mergeCell ref="B16:B23"/>
    <mergeCell ref="B6:B15"/>
    <mergeCell ref="B4:B5"/>
    <mergeCell ref="F10:F11"/>
    <mergeCell ref="F12:F13"/>
    <mergeCell ref="D12:D13"/>
    <mergeCell ref="C10:C11"/>
    <mergeCell ref="C12:C13"/>
    <mergeCell ref="E12:E13"/>
    <mergeCell ref="R29:R30"/>
    <mergeCell ref="R4:R5"/>
    <mergeCell ref="F16:F17"/>
    <mergeCell ref="G16:G17"/>
    <mergeCell ref="E18:E19"/>
    <mergeCell ref="R34:R36"/>
    <mergeCell ref="P4:P5"/>
    <mergeCell ref="K4:K5"/>
    <mergeCell ref="H4:I4"/>
    <mergeCell ref="I35:I36"/>
    <mergeCell ref="H35:H36"/>
    <mergeCell ref="M4:N4"/>
    <mergeCell ref="Q4:Q5"/>
    <mergeCell ref="J4:J5"/>
    <mergeCell ref="R24:R25"/>
    <mergeCell ref="L35:L36"/>
    <mergeCell ref="M35:M36"/>
    <mergeCell ref="O35:O36"/>
    <mergeCell ref="P35:P36"/>
    <mergeCell ref="O4:O5"/>
    <mergeCell ref="L4:L5"/>
    <mergeCell ref="N35:N36"/>
    <mergeCell ref="K10:K11"/>
    <mergeCell ref="K12:K13"/>
    <mergeCell ref="J18:J19"/>
    <mergeCell ref="J22:J23"/>
    <mergeCell ref="Q35:Q36"/>
    <mergeCell ref="D40:D45"/>
    <mergeCell ref="E40:E45"/>
    <mergeCell ref="F40:F45"/>
    <mergeCell ref="G40:G45"/>
    <mergeCell ref="J40:J45"/>
    <mergeCell ref="G6:G7"/>
    <mergeCell ref="F6:F7"/>
    <mergeCell ref="G10:G11"/>
    <mergeCell ref="G12:G13"/>
    <mergeCell ref="F18:F19"/>
    <mergeCell ref="G18:G19"/>
    <mergeCell ref="E16:E17"/>
    <mergeCell ref="K40:K45"/>
    <mergeCell ref="M58:N58"/>
    <mergeCell ref="O58:O59"/>
    <mergeCell ref="P58:P59"/>
    <mergeCell ref="Q58:Q59"/>
    <mergeCell ref="R58:R59"/>
    <mergeCell ref="A60:A62"/>
    <mergeCell ref="B60:B62"/>
    <mergeCell ref="C60:C62"/>
    <mergeCell ref="D60:D62"/>
    <mergeCell ref="E60:E62"/>
    <mergeCell ref="F60:F62"/>
    <mergeCell ref="G60:G62"/>
    <mergeCell ref="J60:J62"/>
    <mergeCell ref="K60:K62"/>
    <mergeCell ref="A58:A59"/>
    <mergeCell ref="B58:B59"/>
    <mergeCell ref="C58:C59"/>
    <mergeCell ref="D58:F58"/>
    <mergeCell ref="G58:G59"/>
    <mergeCell ref="H58:I58"/>
    <mergeCell ref="J58:J59"/>
    <mergeCell ref="K58:K59"/>
    <mergeCell ref="L58:L59"/>
    <mergeCell ref="A24:A53"/>
    <mergeCell ref="B24:B53"/>
    <mergeCell ref="C24:C28"/>
    <mergeCell ref="D24:D28"/>
    <mergeCell ref="E24:E28"/>
    <mergeCell ref="F24:F28"/>
    <mergeCell ref="G24:G28"/>
    <mergeCell ref="J24:J28"/>
    <mergeCell ref="K24:K28"/>
    <mergeCell ref="C29:C33"/>
    <mergeCell ref="D29:D33"/>
    <mergeCell ref="E29:E33"/>
    <mergeCell ref="F29:F33"/>
    <mergeCell ref="G29:G33"/>
    <mergeCell ref="J29:J33"/>
    <mergeCell ref="K29:K33"/>
    <mergeCell ref="C34:C39"/>
    <mergeCell ref="D34:D39"/>
    <mergeCell ref="E34:E39"/>
    <mergeCell ref="F34:F39"/>
    <mergeCell ref="G34:G39"/>
    <mergeCell ref="J34:J39"/>
    <mergeCell ref="K34:K39"/>
    <mergeCell ref="C40:C45"/>
    <mergeCell ref="R40:R42"/>
    <mergeCell ref="H41:H42"/>
    <mergeCell ref="I41:I42"/>
    <mergeCell ref="L41:L42"/>
    <mergeCell ref="M41:M42"/>
    <mergeCell ref="N41:N42"/>
    <mergeCell ref="O41:O42"/>
    <mergeCell ref="P41:P42"/>
    <mergeCell ref="Q41:Q42"/>
    <mergeCell ref="C46:C49"/>
    <mergeCell ref="D46:D49"/>
    <mergeCell ref="E46:E49"/>
    <mergeCell ref="F46:F49"/>
    <mergeCell ref="G46:G49"/>
    <mergeCell ref="J46:J49"/>
    <mergeCell ref="K46:K49"/>
    <mergeCell ref="C50:C53"/>
    <mergeCell ref="D50:D53"/>
    <mergeCell ref="E50:E53"/>
    <mergeCell ref="F50:F53"/>
    <mergeCell ref="G50:G53"/>
    <mergeCell ref="J50:J53"/>
    <mergeCell ref="K50:K53"/>
  </mergeCells>
  <phoneticPr fontId="1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16" zoomScale="80" zoomScaleNormal="80" workbookViewId="0">
      <selection activeCell="A5" sqref="A5:A8"/>
    </sheetView>
  </sheetViews>
  <sheetFormatPr defaultRowHeight="15" x14ac:dyDescent="0.25"/>
  <cols>
    <col min="1" max="1" width="18.42578125" style="2" customWidth="1"/>
    <col min="2" max="2" width="20.5703125" style="2" customWidth="1"/>
    <col min="3" max="3" width="43.42578125" style="2" customWidth="1"/>
    <col min="4" max="4" width="17.42578125" style="2" customWidth="1"/>
    <col min="5" max="5" width="20.5703125" style="2" customWidth="1"/>
    <col min="6" max="6" width="13.42578125" style="2" bestFit="1" customWidth="1"/>
    <col min="7" max="7" width="11.42578125" style="2" customWidth="1"/>
    <col min="8" max="8" width="15.5703125" style="2" customWidth="1"/>
    <col min="9" max="9" width="15.85546875" style="2" customWidth="1"/>
    <col min="10" max="10" width="9.140625" style="2"/>
    <col min="11" max="11" width="14.42578125" style="2" customWidth="1"/>
    <col min="12" max="12" width="9.140625" style="2"/>
    <col min="13" max="13" width="8.5703125" style="2" customWidth="1"/>
    <col min="14" max="14" width="11.85546875" style="2" customWidth="1"/>
    <col min="15" max="15" width="11.42578125" style="2" customWidth="1"/>
    <col min="16" max="16" width="17.85546875" style="2" customWidth="1"/>
    <col min="17" max="17" width="0.140625" style="2" customWidth="1"/>
    <col min="18" max="18" width="66.5703125" style="74" customWidth="1"/>
  </cols>
  <sheetData>
    <row r="1" spans="1:19" ht="21" x14ac:dyDescent="0.35">
      <c r="A1" s="7" t="s">
        <v>36</v>
      </c>
      <c r="B1" s="7"/>
      <c r="C1" s="7"/>
      <c r="D1" s="7"/>
      <c r="E1" s="7"/>
      <c r="F1" s="7"/>
      <c r="G1" s="7"/>
      <c r="H1" s="7"/>
      <c r="I1" s="7"/>
      <c r="J1" s="7"/>
      <c r="K1" s="7"/>
    </row>
    <row r="2" spans="1:19" ht="15.75" thickBot="1" x14ac:dyDescent="0.3"/>
    <row r="3" spans="1:19" ht="14.85" customHeight="1" thickBot="1" x14ac:dyDescent="0.3">
      <c r="A3" s="602" t="s">
        <v>0</v>
      </c>
      <c r="B3" s="598" t="s">
        <v>1</v>
      </c>
      <c r="C3" s="600" t="s">
        <v>2</v>
      </c>
      <c r="D3" s="604"/>
      <c r="E3" s="601"/>
      <c r="F3" s="605" t="s">
        <v>17</v>
      </c>
      <c r="G3" s="607" t="s">
        <v>86</v>
      </c>
      <c r="H3" s="608"/>
      <c r="I3" s="598" t="s">
        <v>138</v>
      </c>
      <c r="J3" s="596" t="s">
        <v>90</v>
      </c>
      <c r="K3" s="598" t="s">
        <v>139</v>
      </c>
      <c r="L3" s="600" t="s">
        <v>102</v>
      </c>
      <c r="M3" s="601"/>
      <c r="N3" s="598" t="s">
        <v>98</v>
      </c>
      <c r="O3" s="598" t="s">
        <v>97</v>
      </c>
      <c r="P3" s="598" t="s">
        <v>129</v>
      </c>
      <c r="Q3" s="590" t="s">
        <v>9</v>
      </c>
      <c r="R3" s="592" t="s">
        <v>54</v>
      </c>
    </row>
    <row r="4" spans="1:19" ht="75.95" customHeight="1" thickBot="1" x14ac:dyDescent="0.3">
      <c r="A4" s="603"/>
      <c r="B4" s="599"/>
      <c r="C4" s="113" t="s">
        <v>10</v>
      </c>
      <c r="D4" s="114" t="s">
        <v>140</v>
      </c>
      <c r="E4" s="115" t="s">
        <v>37</v>
      </c>
      <c r="F4" s="606"/>
      <c r="G4" s="116" t="s">
        <v>88</v>
      </c>
      <c r="H4" s="116" t="s">
        <v>89</v>
      </c>
      <c r="I4" s="599"/>
      <c r="J4" s="597"/>
      <c r="K4" s="599"/>
      <c r="L4" s="117" t="s">
        <v>100</v>
      </c>
      <c r="M4" s="117" t="s">
        <v>99</v>
      </c>
      <c r="N4" s="599"/>
      <c r="O4" s="599"/>
      <c r="P4" s="599"/>
      <c r="Q4" s="591"/>
      <c r="R4" s="593"/>
    </row>
    <row r="5" spans="1:19" ht="100.5" customHeight="1" x14ac:dyDescent="0.25">
      <c r="A5" s="578" t="s">
        <v>124</v>
      </c>
      <c r="B5" s="573">
        <v>8750000</v>
      </c>
      <c r="C5" s="594" t="s">
        <v>125</v>
      </c>
      <c r="D5" s="573">
        <f>B5</f>
        <v>8750000</v>
      </c>
      <c r="E5" s="575">
        <f>B5+D5</f>
        <v>17500000</v>
      </c>
      <c r="F5" s="571">
        <f>E5</f>
        <v>17500000</v>
      </c>
      <c r="G5" s="55" t="s">
        <v>24</v>
      </c>
      <c r="H5" s="101" t="s">
        <v>126</v>
      </c>
      <c r="I5" s="11" t="s">
        <v>93</v>
      </c>
      <c r="J5" s="11" t="s">
        <v>94</v>
      </c>
      <c r="K5" s="11" t="s">
        <v>119</v>
      </c>
      <c r="L5" s="55">
        <v>26250</v>
      </c>
      <c r="M5" s="55">
        <v>2021</v>
      </c>
      <c r="N5" s="104" t="s">
        <v>40</v>
      </c>
      <c r="O5" s="102">
        <v>26250</v>
      </c>
      <c r="P5" s="102" t="s">
        <v>95</v>
      </c>
      <c r="Q5" s="107" t="s">
        <v>130</v>
      </c>
      <c r="R5" s="79" t="s">
        <v>120</v>
      </c>
      <c r="S5" s="123"/>
    </row>
    <row r="6" spans="1:19" ht="168" customHeight="1" thickBot="1" x14ac:dyDescent="0.3">
      <c r="A6" s="579"/>
      <c r="B6" s="582"/>
      <c r="C6" s="595"/>
      <c r="D6" s="574"/>
      <c r="E6" s="576"/>
      <c r="F6" s="572"/>
      <c r="G6" s="15" t="s">
        <v>92</v>
      </c>
      <c r="H6" s="119" t="s">
        <v>127</v>
      </c>
      <c r="I6" s="15" t="s">
        <v>93</v>
      </c>
      <c r="J6" s="15" t="s">
        <v>94</v>
      </c>
      <c r="K6" s="15" t="s">
        <v>118</v>
      </c>
      <c r="L6" s="98">
        <v>0</v>
      </c>
      <c r="M6" s="98" t="s">
        <v>40</v>
      </c>
      <c r="N6" s="119">
        <v>78</v>
      </c>
      <c r="O6" s="119">
        <v>391</v>
      </c>
      <c r="P6" s="120" t="s">
        <v>95</v>
      </c>
      <c r="Q6" s="108" t="s">
        <v>131</v>
      </c>
      <c r="R6" s="134" t="s">
        <v>145</v>
      </c>
      <c r="S6" s="123"/>
    </row>
    <row r="7" spans="1:19" ht="89.25" customHeight="1" x14ac:dyDescent="0.25">
      <c r="A7" s="580"/>
      <c r="B7" s="576">
        <v>16250000</v>
      </c>
      <c r="C7" s="594" t="s">
        <v>125</v>
      </c>
      <c r="D7" s="573">
        <f>B7</f>
        <v>16250000</v>
      </c>
      <c r="E7" s="575">
        <f>B7+D7</f>
        <v>32500000</v>
      </c>
      <c r="F7" s="577">
        <f>E7</f>
        <v>32500000</v>
      </c>
      <c r="G7" s="72" t="s">
        <v>24</v>
      </c>
      <c r="H7" s="103" t="s">
        <v>126</v>
      </c>
      <c r="I7" s="68" t="s">
        <v>117</v>
      </c>
      <c r="J7" s="68" t="s">
        <v>106</v>
      </c>
      <c r="K7" s="68" t="s">
        <v>119</v>
      </c>
      <c r="L7" s="72">
        <v>50800</v>
      </c>
      <c r="M7" s="72">
        <v>2021</v>
      </c>
      <c r="N7" s="105" t="s">
        <v>40</v>
      </c>
      <c r="O7" s="100">
        <v>50800</v>
      </c>
      <c r="P7" s="127" t="s">
        <v>95</v>
      </c>
      <c r="Q7" s="109" t="s">
        <v>132</v>
      </c>
      <c r="R7" s="128" t="s">
        <v>121</v>
      </c>
      <c r="S7" s="123"/>
    </row>
    <row r="8" spans="1:19" ht="137.25" customHeight="1" thickBot="1" x14ac:dyDescent="0.3">
      <c r="A8" s="580"/>
      <c r="B8" s="576"/>
      <c r="C8" s="595"/>
      <c r="D8" s="574"/>
      <c r="E8" s="576"/>
      <c r="F8" s="572"/>
      <c r="G8" s="15" t="s">
        <v>92</v>
      </c>
      <c r="H8" s="119" t="s">
        <v>127</v>
      </c>
      <c r="I8" s="15" t="s">
        <v>117</v>
      </c>
      <c r="J8" s="15" t="s">
        <v>106</v>
      </c>
      <c r="K8" s="15" t="s">
        <v>118</v>
      </c>
      <c r="L8" s="98">
        <v>0</v>
      </c>
      <c r="M8" s="98" t="s">
        <v>40</v>
      </c>
      <c r="N8" s="119">
        <v>153</v>
      </c>
      <c r="O8" s="119">
        <v>767</v>
      </c>
      <c r="P8" s="119" t="s">
        <v>95</v>
      </c>
      <c r="Q8" s="108" t="s">
        <v>133</v>
      </c>
      <c r="R8" s="133" t="s">
        <v>144</v>
      </c>
      <c r="S8" s="123"/>
    </row>
    <row r="9" spans="1:19" ht="118.5" customHeight="1" x14ac:dyDescent="0.25">
      <c r="A9" s="578" t="s">
        <v>123</v>
      </c>
      <c r="B9" s="575">
        <v>8750000</v>
      </c>
      <c r="C9" s="583" t="s">
        <v>125</v>
      </c>
      <c r="D9" s="585">
        <f>B9</f>
        <v>8750000</v>
      </c>
      <c r="E9" s="587">
        <f>B9+D9</f>
        <v>17500000</v>
      </c>
      <c r="F9" s="577">
        <f>E9</f>
        <v>17500000</v>
      </c>
      <c r="G9" s="72" t="s">
        <v>24</v>
      </c>
      <c r="H9" s="100" t="s">
        <v>126</v>
      </c>
      <c r="I9" s="68" t="s">
        <v>93</v>
      </c>
      <c r="J9" s="68" t="s">
        <v>94</v>
      </c>
      <c r="K9" s="68" t="s">
        <v>119</v>
      </c>
      <c r="L9" s="72">
        <v>28600</v>
      </c>
      <c r="M9" s="72">
        <v>2021</v>
      </c>
      <c r="N9" s="106" t="s">
        <v>40</v>
      </c>
      <c r="O9" s="100">
        <v>28600</v>
      </c>
      <c r="P9" s="100" t="s">
        <v>95</v>
      </c>
      <c r="Q9" s="107" t="s">
        <v>134</v>
      </c>
      <c r="R9" s="126" t="s">
        <v>128</v>
      </c>
      <c r="S9" s="123"/>
    </row>
    <row r="10" spans="1:19" ht="165.75" customHeight="1" thickBot="1" x14ac:dyDescent="0.3">
      <c r="A10" s="579"/>
      <c r="B10" s="582"/>
      <c r="C10" s="584"/>
      <c r="D10" s="586"/>
      <c r="E10" s="588"/>
      <c r="F10" s="572"/>
      <c r="G10" s="67" t="s">
        <v>92</v>
      </c>
      <c r="H10" s="119" t="s">
        <v>127</v>
      </c>
      <c r="I10" s="15" t="s">
        <v>93</v>
      </c>
      <c r="J10" s="15" t="s">
        <v>94</v>
      </c>
      <c r="K10" s="67" t="s">
        <v>118</v>
      </c>
      <c r="L10" s="71">
        <v>0</v>
      </c>
      <c r="M10" s="71" t="s">
        <v>40</v>
      </c>
      <c r="N10" s="120">
        <v>100</v>
      </c>
      <c r="O10" s="120">
        <v>498</v>
      </c>
      <c r="P10" s="120" t="s">
        <v>95</v>
      </c>
      <c r="Q10" s="110" t="s">
        <v>135</v>
      </c>
      <c r="R10" s="125" t="s">
        <v>141</v>
      </c>
    </row>
    <row r="11" spans="1:19" ht="120.75" customHeight="1" x14ac:dyDescent="0.25">
      <c r="A11" s="580"/>
      <c r="B11" s="575">
        <v>16250000</v>
      </c>
      <c r="C11" s="583" t="s">
        <v>125</v>
      </c>
      <c r="D11" s="585">
        <f>B11</f>
        <v>16250000</v>
      </c>
      <c r="E11" s="587">
        <f>B11+D11</f>
        <v>32500000</v>
      </c>
      <c r="F11" s="571">
        <f>E11</f>
        <v>32500000</v>
      </c>
      <c r="G11" s="92" t="s">
        <v>33</v>
      </c>
      <c r="H11" s="100" t="s">
        <v>126</v>
      </c>
      <c r="I11" s="68" t="s">
        <v>117</v>
      </c>
      <c r="J11" s="68" t="s">
        <v>106</v>
      </c>
      <c r="K11" s="99" t="s">
        <v>119</v>
      </c>
      <c r="L11" s="92">
        <v>53104</v>
      </c>
      <c r="M11" s="92">
        <v>2021</v>
      </c>
      <c r="N11" s="104" t="s">
        <v>40</v>
      </c>
      <c r="O11" s="102">
        <v>53104</v>
      </c>
      <c r="P11" s="102" t="s">
        <v>95</v>
      </c>
      <c r="Q11" s="111" t="s">
        <v>136</v>
      </c>
      <c r="R11" s="124" t="s">
        <v>122</v>
      </c>
    </row>
    <row r="12" spans="1:19" ht="213.75" customHeight="1" thickBot="1" x14ac:dyDescent="0.3">
      <c r="A12" s="581"/>
      <c r="B12" s="589"/>
      <c r="C12" s="584"/>
      <c r="D12" s="586"/>
      <c r="E12" s="588"/>
      <c r="F12" s="572"/>
      <c r="G12" s="15" t="s">
        <v>92</v>
      </c>
      <c r="H12" s="119" t="s">
        <v>127</v>
      </c>
      <c r="I12" s="15" t="s">
        <v>117</v>
      </c>
      <c r="J12" s="15" t="s">
        <v>106</v>
      </c>
      <c r="K12" s="67" t="s">
        <v>118</v>
      </c>
      <c r="L12" s="98">
        <v>0</v>
      </c>
      <c r="M12" s="71" t="s">
        <v>40</v>
      </c>
      <c r="N12" s="120">
        <v>185</v>
      </c>
      <c r="O12" s="120">
        <v>925</v>
      </c>
      <c r="P12" s="120" t="s">
        <v>95</v>
      </c>
      <c r="Q12" s="112" t="s">
        <v>137</v>
      </c>
      <c r="R12" s="122" t="s">
        <v>142</v>
      </c>
      <c r="S12" s="123"/>
    </row>
    <row r="13" spans="1:19" ht="130.5" customHeight="1" x14ac:dyDescent="0.25">
      <c r="K13" s="5"/>
      <c r="M13" s="5"/>
      <c r="N13" s="5"/>
      <c r="O13" s="5"/>
      <c r="P13" s="5"/>
      <c r="Q13" s="9"/>
      <c r="R13" s="121"/>
    </row>
    <row r="14" spans="1:19" ht="42" customHeight="1" x14ac:dyDescent="0.25">
      <c r="A14" s="43" t="s">
        <v>105</v>
      </c>
      <c r="B14" s="44" t="s">
        <v>104</v>
      </c>
      <c r="C14" s="43" t="s">
        <v>91</v>
      </c>
      <c r="D14" s="43" t="s">
        <v>102</v>
      </c>
      <c r="E14" s="43" t="s">
        <v>87</v>
      </c>
      <c r="F14" s="43" t="s">
        <v>90</v>
      </c>
      <c r="G14" s="43" t="s">
        <v>103</v>
      </c>
      <c r="H14" s="43" t="s">
        <v>98</v>
      </c>
      <c r="I14" s="43" t="s">
        <v>97</v>
      </c>
    </row>
    <row r="15" spans="1:19" ht="42" customHeight="1" x14ac:dyDescent="0.25">
      <c r="A15" s="11" t="s">
        <v>92</v>
      </c>
      <c r="B15" s="101" t="s">
        <v>127</v>
      </c>
      <c r="C15" s="11" t="s">
        <v>118</v>
      </c>
      <c r="D15" s="3">
        <v>0</v>
      </c>
      <c r="E15" s="11" t="s">
        <v>93</v>
      </c>
      <c r="F15" s="132" t="s">
        <v>94</v>
      </c>
      <c r="G15" s="132" t="s">
        <v>40</v>
      </c>
      <c r="H15" s="130">
        <f>SUM(N6,N10)</f>
        <v>178</v>
      </c>
      <c r="I15" s="130">
        <f>SUM(O6,O10)</f>
        <v>889</v>
      </c>
    </row>
    <row r="16" spans="1:19" ht="54.75" customHeight="1" x14ac:dyDescent="0.25">
      <c r="A16" s="11" t="s">
        <v>92</v>
      </c>
      <c r="B16" s="101" t="s">
        <v>127</v>
      </c>
      <c r="C16" s="11" t="s">
        <v>118</v>
      </c>
      <c r="D16" s="3">
        <v>0</v>
      </c>
      <c r="E16" s="11" t="s">
        <v>117</v>
      </c>
      <c r="F16" s="132" t="s">
        <v>106</v>
      </c>
      <c r="G16" s="132" t="s">
        <v>40</v>
      </c>
      <c r="H16" s="130">
        <f>SUM(N8,N12)</f>
        <v>338</v>
      </c>
      <c r="I16" s="130">
        <f>SUM(O8,O12)</f>
        <v>1692</v>
      </c>
    </row>
    <row r="17" spans="1:9" ht="45.75" customHeight="1" x14ac:dyDescent="0.25">
      <c r="A17" s="3" t="s">
        <v>24</v>
      </c>
      <c r="B17" s="101" t="s">
        <v>126</v>
      </c>
      <c r="C17" s="11" t="s">
        <v>119</v>
      </c>
      <c r="D17" s="131">
        <f>SUM(L5,L9)</f>
        <v>54850</v>
      </c>
      <c r="E17" s="118" t="s">
        <v>143</v>
      </c>
      <c r="F17" s="118" t="s">
        <v>94</v>
      </c>
      <c r="G17" s="10">
        <v>2019</v>
      </c>
      <c r="H17" s="149" t="s">
        <v>40</v>
      </c>
      <c r="I17" s="131">
        <f>SUM(O5,O9)</f>
        <v>54850</v>
      </c>
    </row>
    <row r="18" spans="1:9" ht="55.5" customHeight="1" x14ac:dyDescent="0.25">
      <c r="A18" s="3" t="s">
        <v>24</v>
      </c>
      <c r="B18" s="101" t="s">
        <v>126</v>
      </c>
      <c r="C18" s="11" t="s">
        <v>119</v>
      </c>
      <c r="D18" s="131">
        <f>SUM(L7,L11)</f>
        <v>103904</v>
      </c>
      <c r="E18" s="11" t="s">
        <v>117</v>
      </c>
      <c r="F18" s="132" t="s">
        <v>106</v>
      </c>
      <c r="G18" s="3">
        <v>2019</v>
      </c>
      <c r="H18" s="150" t="s">
        <v>40</v>
      </c>
      <c r="I18" s="130">
        <f>SUM(O7,O11)</f>
        <v>103904</v>
      </c>
    </row>
    <row r="19" spans="1:9" x14ac:dyDescent="0.25">
      <c r="A19" s="129"/>
      <c r="B19" s="16"/>
      <c r="C19" s="4"/>
      <c r="D19" s="4"/>
      <c r="E19" s="4"/>
      <c r="F19" s="4"/>
      <c r="G19" s="4"/>
      <c r="H19" s="4"/>
      <c r="I19" s="4"/>
    </row>
    <row r="20" spans="1:9" x14ac:dyDescent="0.25">
      <c r="A20" s="4"/>
      <c r="B20" s="4"/>
      <c r="C20" s="4"/>
      <c r="D20" s="4"/>
      <c r="E20" s="4"/>
      <c r="F20" s="4"/>
      <c r="G20" s="4"/>
      <c r="H20" s="4"/>
      <c r="I20" s="4"/>
    </row>
    <row r="21" spans="1:9" x14ac:dyDescent="0.25">
      <c r="A21" s="4"/>
      <c r="B21" s="4"/>
      <c r="C21" s="4"/>
      <c r="D21" s="4"/>
      <c r="E21" s="4"/>
      <c r="F21" s="4"/>
      <c r="G21" s="4"/>
      <c r="H21" s="4"/>
      <c r="I21" s="4"/>
    </row>
    <row r="22" spans="1:9" x14ac:dyDescent="0.25">
      <c r="A22" s="4"/>
      <c r="B22" s="4"/>
      <c r="C22" s="4"/>
      <c r="D22" s="4"/>
      <c r="E22" s="4"/>
      <c r="F22" s="4"/>
      <c r="G22" s="4"/>
      <c r="H22" s="4"/>
      <c r="I22" s="4"/>
    </row>
    <row r="23" spans="1:9" x14ac:dyDescent="0.25">
      <c r="A23" s="4"/>
      <c r="B23" s="4"/>
      <c r="C23" s="4"/>
      <c r="D23" s="4"/>
      <c r="E23" s="4"/>
      <c r="F23" s="4"/>
      <c r="G23" s="4"/>
      <c r="H23" s="4"/>
      <c r="I23" s="4"/>
    </row>
  </sheetData>
  <mergeCells count="36">
    <mergeCell ref="I3:I4"/>
    <mergeCell ref="A3:A4"/>
    <mergeCell ref="B3:B4"/>
    <mergeCell ref="C3:E3"/>
    <mergeCell ref="F3:F4"/>
    <mergeCell ref="G3:H3"/>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A9:A12"/>
    <mergeCell ref="B9:B10"/>
    <mergeCell ref="C9:C10"/>
    <mergeCell ref="D9:D10"/>
    <mergeCell ref="E9:E10"/>
    <mergeCell ref="B11:B12"/>
    <mergeCell ref="C11:C12"/>
    <mergeCell ref="D11:D12"/>
    <mergeCell ref="E11:E12"/>
    <mergeCell ref="F11:F12"/>
    <mergeCell ref="D7:D8"/>
    <mergeCell ref="E7:E8"/>
    <mergeCell ref="F7:F8"/>
    <mergeCell ref="F9:F10"/>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34" sqref="C34"/>
    </sheetView>
  </sheetViews>
  <sheetFormatPr defaultColWidth="9.140625" defaultRowHeight="15.75" x14ac:dyDescent="0.25"/>
  <cols>
    <col min="1" max="1" width="9.140625" style="277"/>
    <col min="2" max="2" width="37.85546875" style="266" customWidth="1"/>
    <col min="3" max="3" width="75.42578125" style="266" customWidth="1"/>
    <col min="4" max="4" width="36.85546875" style="277" customWidth="1"/>
    <col min="5" max="16384" width="9.140625" style="266"/>
  </cols>
  <sheetData>
    <row r="1" spans="1:3" s="266" customFormat="1" x14ac:dyDescent="0.25">
      <c r="A1" s="264" t="s">
        <v>246</v>
      </c>
      <c r="B1" s="265" t="s">
        <v>247</v>
      </c>
      <c r="C1" s="265" t="s">
        <v>248</v>
      </c>
    </row>
    <row r="2" spans="1:3" s="266" customFormat="1" x14ac:dyDescent="0.25">
      <c r="A2" s="267">
        <v>1</v>
      </c>
      <c r="B2" s="268" t="s">
        <v>200</v>
      </c>
      <c r="C2" s="269" t="s">
        <v>249</v>
      </c>
    </row>
    <row r="3" spans="1:3" s="266" customFormat="1" x14ac:dyDescent="0.25">
      <c r="A3" s="267">
        <f>A2+1</f>
        <v>2</v>
      </c>
      <c r="B3" s="268" t="s">
        <v>201</v>
      </c>
      <c r="C3" s="270" t="s">
        <v>250</v>
      </c>
    </row>
    <row r="4" spans="1:3" s="266" customFormat="1" x14ac:dyDescent="0.25">
      <c r="A4" s="267">
        <f t="shared" ref="A4:A19" si="0">A3+1</f>
        <v>3</v>
      </c>
      <c r="B4" s="268" t="s">
        <v>91</v>
      </c>
      <c r="C4" s="269" t="s">
        <v>25</v>
      </c>
    </row>
    <row r="5" spans="1:3" s="266" customFormat="1" x14ac:dyDescent="0.25">
      <c r="A5" s="267">
        <f t="shared" si="0"/>
        <v>4</v>
      </c>
      <c r="B5" s="268" t="s">
        <v>251</v>
      </c>
      <c r="C5" s="269" t="s">
        <v>252</v>
      </c>
    </row>
    <row r="6" spans="1:3" s="266" customFormat="1" x14ac:dyDescent="0.25">
      <c r="A6" s="267">
        <f t="shared" si="0"/>
        <v>5</v>
      </c>
      <c r="B6" s="268" t="s">
        <v>102</v>
      </c>
      <c r="C6" s="271">
        <v>0</v>
      </c>
    </row>
    <row r="7" spans="1:3" s="266" customFormat="1" x14ac:dyDescent="0.25">
      <c r="A7" s="267">
        <f t="shared" si="0"/>
        <v>6</v>
      </c>
      <c r="B7" s="268" t="s">
        <v>98</v>
      </c>
      <c r="C7" s="272" t="s">
        <v>253</v>
      </c>
    </row>
    <row r="8" spans="1:3" s="266" customFormat="1" x14ac:dyDescent="0.25">
      <c r="A8" s="267">
        <f t="shared" si="0"/>
        <v>7</v>
      </c>
      <c r="B8" s="268" t="s">
        <v>97</v>
      </c>
      <c r="C8" s="272" t="s">
        <v>254</v>
      </c>
    </row>
    <row r="9" spans="1:3" s="266" customFormat="1" x14ac:dyDescent="0.25">
      <c r="A9" s="267">
        <f t="shared" si="0"/>
        <v>8</v>
      </c>
      <c r="B9" s="268" t="s">
        <v>255</v>
      </c>
      <c r="C9" s="269" t="s">
        <v>256</v>
      </c>
    </row>
    <row r="10" spans="1:3" s="266" customFormat="1" x14ac:dyDescent="0.25">
      <c r="A10" s="267">
        <f t="shared" si="0"/>
        <v>9</v>
      </c>
      <c r="B10" s="268" t="s">
        <v>257</v>
      </c>
      <c r="C10" s="269" t="s">
        <v>258</v>
      </c>
    </row>
    <row r="11" spans="1:3" s="266" customFormat="1" x14ac:dyDescent="0.25">
      <c r="A11" s="267">
        <f t="shared" si="0"/>
        <v>10</v>
      </c>
      <c r="B11" s="268" t="s">
        <v>259</v>
      </c>
      <c r="C11" s="273" t="s">
        <v>270</v>
      </c>
    </row>
    <row r="12" spans="1:3" s="266" customFormat="1" x14ac:dyDescent="0.25">
      <c r="A12" s="267">
        <f t="shared" si="0"/>
        <v>11</v>
      </c>
      <c r="B12" s="268" t="s">
        <v>260</v>
      </c>
      <c r="C12" s="272" t="s">
        <v>95</v>
      </c>
    </row>
    <row r="13" spans="1:3" s="266" customFormat="1" x14ac:dyDescent="0.25">
      <c r="A13" s="267">
        <f t="shared" si="0"/>
        <v>12</v>
      </c>
      <c r="B13" s="268" t="s">
        <v>261</v>
      </c>
      <c r="C13" s="269" t="s">
        <v>262</v>
      </c>
    </row>
    <row r="14" spans="1:3" s="266" customFormat="1" x14ac:dyDescent="0.25">
      <c r="A14" s="267">
        <f t="shared" si="0"/>
        <v>13</v>
      </c>
      <c r="B14" s="268" t="s">
        <v>263</v>
      </c>
      <c r="C14" s="274"/>
    </row>
    <row r="15" spans="1:3" s="266" customFormat="1" ht="31.5" x14ac:dyDescent="0.25">
      <c r="A15" s="267">
        <f t="shared" si="0"/>
        <v>14</v>
      </c>
      <c r="B15" s="268" t="s">
        <v>264</v>
      </c>
      <c r="C15" s="275" t="s">
        <v>265</v>
      </c>
    </row>
    <row r="16" spans="1:3" s="266" customFormat="1" x14ac:dyDescent="0.25">
      <c r="A16" s="267">
        <f t="shared" si="0"/>
        <v>15</v>
      </c>
      <c r="B16" s="268" t="s">
        <v>266</v>
      </c>
      <c r="C16" s="276"/>
    </row>
    <row r="17" spans="1:17" x14ac:dyDescent="0.25">
      <c r="A17" s="267">
        <f t="shared" si="0"/>
        <v>16</v>
      </c>
      <c r="B17" s="268" t="s">
        <v>267</v>
      </c>
      <c r="C17" s="269"/>
    </row>
    <row r="18" spans="1:17" x14ac:dyDescent="0.25">
      <c r="A18" s="267">
        <f>A17+1</f>
        <v>17</v>
      </c>
      <c r="B18" s="268" t="s">
        <v>268</v>
      </c>
      <c r="C18" s="274"/>
      <c r="M18" s="278"/>
      <c r="N18" s="278"/>
      <c r="O18" s="278"/>
      <c r="P18" s="278"/>
      <c r="Q18" s="278"/>
    </row>
    <row r="19" spans="1:17" x14ac:dyDescent="0.25">
      <c r="A19" s="267">
        <f t="shared" si="0"/>
        <v>18</v>
      </c>
      <c r="B19" s="268" t="s">
        <v>269</v>
      </c>
      <c r="C19" s="26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25" sqref="C25"/>
    </sheetView>
  </sheetViews>
  <sheetFormatPr defaultColWidth="9.140625" defaultRowHeight="15.75" x14ac:dyDescent="0.25"/>
  <cols>
    <col min="1" max="1" width="9.140625" style="277"/>
    <col min="2" max="2" width="37.85546875" style="266" customWidth="1"/>
    <col min="3" max="3" width="75.42578125" style="266" customWidth="1"/>
    <col min="4" max="4" width="36.85546875" style="277" customWidth="1"/>
    <col min="5" max="16384" width="9.140625" style="266"/>
  </cols>
  <sheetData>
    <row r="1" spans="1:4" x14ac:dyDescent="0.25">
      <c r="A1" s="264" t="s">
        <v>246</v>
      </c>
      <c r="B1" s="265" t="s">
        <v>247</v>
      </c>
      <c r="C1" s="265" t="s">
        <v>248</v>
      </c>
      <c r="D1" s="266"/>
    </row>
    <row r="2" spans="1:4" x14ac:dyDescent="0.25">
      <c r="A2" s="267">
        <v>1</v>
      </c>
      <c r="B2" s="268" t="s">
        <v>200</v>
      </c>
      <c r="C2" s="269" t="s">
        <v>249</v>
      </c>
      <c r="D2" s="266"/>
    </row>
    <row r="3" spans="1:4" x14ac:dyDescent="0.25">
      <c r="A3" s="267">
        <f>A2+1</f>
        <v>2</v>
      </c>
      <c r="B3" s="268" t="s">
        <v>201</v>
      </c>
      <c r="C3" s="270" t="s">
        <v>311</v>
      </c>
      <c r="D3" s="266"/>
    </row>
    <row r="4" spans="1:4" x14ac:dyDescent="0.25">
      <c r="A4" s="267">
        <f t="shared" ref="A4:A19" si="0">A3+1</f>
        <v>3</v>
      </c>
      <c r="B4" s="268" t="s">
        <v>91</v>
      </c>
      <c r="C4" s="269" t="s">
        <v>25</v>
      </c>
      <c r="D4" s="266"/>
    </row>
    <row r="5" spans="1:4" x14ac:dyDescent="0.25">
      <c r="A5" s="267">
        <f t="shared" si="0"/>
        <v>4</v>
      </c>
      <c r="B5" s="268" t="s">
        <v>251</v>
      </c>
      <c r="C5" s="269" t="s">
        <v>252</v>
      </c>
      <c r="D5" s="266"/>
    </row>
    <row r="6" spans="1:4" x14ac:dyDescent="0.25">
      <c r="A6" s="267">
        <f t="shared" si="0"/>
        <v>5</v>
      </c>
      <c r="B6" s="268" t="s">
        <v>102</v>
      </c>
      <c r="C6" s="271">
        <v>0</v>
      </c>
      <c r="D6" s="266"/>
    </row>
    <row r="7" spans="1:4" x14ac:dyDescent="0.25">
      <c r="A7" s="267">
        <f t="shared" si="0"/>
        <v>6</v>
      </c>
      <c r="B7" s="268" t="s">
        <v>98</v>
      </c>
      <c r="C7" s="272" t="s">
        <v>253</v>
      </c>
      <c r="D7" s="266"/>
    </row>
    <row r="8" spans="1:4" x14ac:dyDescent="0.25">
      <c r="A8" s="267">
        <f t="shared" si="0"/>
        <v>7</v>
      </c>
      <c r="B8" s="268" t="s">
        <v>97</v>
      </c>
      <c r="C8" s="272" t="s">
        <v>254</v>
      </c>
      <c r="D8" s="266"/>
    </row>
    <row r="9" spans="1:4" x14ac:dyDescent="0.25">
      <c r="A9" s="267">
        <f t="shared" si="0"/>
        <v>8</v>
      </c>
      <c r="B9" s="268" t="s">
        <v>255</v>
      </c>
      <c r="C9" s="269" t="s">
        <v>256</v>
      </c>
      <c r="D9" s="266"/>
    </row>
    <row r="10" spans="1:4" x14ac:dyDescent="0.25">
      <c r="A10" s="267">
        <f t="shared" si="0"/>
        <v>9</v>
      </c>
      <c r="B10" s="268" t="s">
        <v>257</v>
      </c>
      <c r="C10" s="269" t="s">
        <v>258</v>
      </c>
      <c r="D10" s="266"/>
    </row>
    <row r="11" spans="1:4" ht="31.5" x14ac:dyDescent="0.25">
      <c r="A11" s="267">
        <f t="shared" si="0"/>
        <v>10</v>
      </c>
      <c r="B11" s="268" t="s">
        <v>259</v>
      </c>
      <c r="C11" s="359" t="s">
        <v>312</v>
      </c>
      <c r="D11" s="358"/>
    </row>
    <row r="12" spans="1:4" x14ac:dyDescent="0.25">
      <c r="A12" s="267">
        <f t="shared" si="0"/>
        <v>11</v>
      </c>
      <c r="B12" s="268" t="s">
        <v>260</v>
      </c>
      <c r="C12" s="272" t="s">
        <v>95</v>
      </c>
      <c r="D12" s="266"/>
    </row>
    <row r="13" spans="1:4" x14ac:dyDescent="0.25">
      <c r="A13" s="267">
        <f t="shared" si="0"/>
        <v>12</v>
      </c>
      <c r="B13" s="268" t="s">
        <v>261</v>
      </c>
      <c r="C13" s="269" t="s">
        <v>262</v>
      </c>
      <c r="D13" s="266"/>
    </row>
    <row r="14" spans="1:4" x14ac:dyDescent="0.25">
      <c r="A14" s="267">
        <f t="shared" si="0"/>
        <v>13</v>
      </c>
      <c r="B14" s="268" t="s">
        <v>263</v>
      </c>
      <c r="C14" s="274"/>
      <c r="D14" s="266"/>
    </row>
    <row r="15" spans="1:4" ht="31.5" x14ac:dyDescent="0.25">
      <c r="A15" s="267">
        <f t="shared" si="0"/>
        <v>14</v>
      </c>
      <c r="B15" s="268" t="s">
        <v>264</v>
      </c>
      <c r="C15" s="275" t="s">
        <v>265</v>
      </c>
      <c r="D15" s="266"/>
    </row>
    <row r="16" spans="1:4" x14ac:dyDescent="0.25">
      <c r="A16" s="267">
        <f t="shared" si="0"/>
        <v>15</v>
      </c>
      <c r="B16" s="268" t="s">
        <v>266</v>
      </c>
      <c r="C16" s="276"/>
      <c r="D16" s="266"/>
    </row>
    <row r="17" spans="1:17" x14ac:dyDescent="0.25">
      <c r="A17" s="267">
        <f t="shared" si="0"/>
        <v>16</v>
      </c>
      <c r="B17" s="268" t="s">
        <v>267</v>
      </c>
      <c r="C17" s="269"/>
    </row>
    <row r="18" spans="1:17" x14ac:dyDescent="0.25">
      <c r="A18" s="267">
        <f>A17+1</f>
        <v>17</v>
      </c>
      <c r="B18" s="268" t="s">
        <v>268</v>
      </c>
      <c r="C18" s="274"/>
      <c r="M18" s="278"/>
      <c r="N18" s="278"/>
      <c r="O18" s="278"/>
      <c r="P18" s="278"/>
      <c r="Q18" s="278"/>
    </row>
    <row r="19" spans="1:17" x14ac:dyDescent="0.25">
      <c r="A19" s="267">
        <f t="shared" si="0"/>
        <v>18</v>
      </c>
      <c r="B19" s="268" t="s">
        <v>269</v>
      </c>
      <c r="C19" s="26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7e1cde7d-1d3d-42a6-b142-3e8b75033348"/>
    <ds:schemaRef ds:uri="http://purl.org/dc/dcmitype/"/>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vt:lpstr>
      <vt:lpstr>2PO 2.3 (eng)</vt:lpstr>
      <vt:lpstr>F Specific output 2.2.3 (1)</vt:lpstr>
      <vt:lpstr>F Specific output 2.2.1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