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280" windowHeight="11700"/>
  </bookViews>
  <sheets>
    <sheet name="1.4 (1)" sheetId="4" r:id="rId1"/>
    <sheet name="1.4 (2)" sheetId="6"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6" l="1"/>
  <c r="K39" i="6" s="1"/>
  <c r="D39" i="6"/>
  <c r="C39" i="6"/>
  <c r="B39" i="6"/>
  <c r="A39" i="6"/>
  <c r="J38" i="6"/>
  <c r="K38" i="6" s="1"/>
  <c r="D38" i="6"/>
  <c r="C38" i="6"/>
  <c r="B38" i="6"/>
  <c r="A38" i="6"/>
  <c r="J37" i="6"/>
  <c r="K37" i="6" s="1"/>
  <c r="D37" i="6"/>
  <c r="C37" i="6"/>
  <c r="B37" i="6"/>
  <c r="A37" i="6"/>
  <c r="J36" i="6"/>
  <c r="K36" i="6" s="1"/>
  <c r="D36" i="6"/>
  <c r="C36" i="6"/>
  <c r="B36" i="6"/>
  <c r="A36" i="6"/>
  <c r="J35" i="6"/>
  <c r="K35" i="6" s="1"/>
  <c r="I35" i="6" s="1"/>
  <c r="H35" i="6"/>
  <c r="D35" i="6"/>
  <c r="C35" i="6"/>
  <c r="B35" i="6"/>
  <c r="A35" i="6"/>
  <c r="J34" i="6"/>
  <c r="K34" i="6" s="1"/>
  <c r="I34" i="6" s="1"/>
  <c r="H34" i="6"/>
  <c r="D34" i="6"/>
  <c r="C34" i="6"/>
  <c r="B34" i="6"/>
  <c r="A34" i="6"/>
  <c r="J33" i="6"/>
  <c r="K33" i="6" s="1"/>
  <c r="I33" i="6" s="1"/>
  <c r="H33" i="6"/>
  <c r="D33" i="6"/>
  <c r="C33" i="6"/>
  <c r="B33" i="6"/>
  <c r="A33" i="6"/>
  <c r="J32" i="6"/>
  <c r="K32" i="6" s="1"/>
  <c r="I32" i="6" s="1"/>
  <c r="H32" i="6"/>
  <c r="D32" i="6"/>
  <c r="C32" i="6"/>
  <c r="B32" i="6"/>
  <c r="A32" i="6"/>
  <c r="J31" i="6"/>
  <c r="H31" i="6"/>
  <c r="D31" i="6"/>
  <c r="C31" i="6"/>
  <c r="B31" i="6"/>
  <c r="A31" i="6"/>
  <c r="J30" i="6"/>
  <c r="K30" i="6" s="1"/>
  <c r="I30" i="6" s="1"/>
  <c r="H30" i="6"/>
  <c r="D30" i="6"/>
  <c r="C30" i="6"/>
  <c r="B30" i="6"/>
  <c r="A30" i="6"/>
  <c r="C27" i="6"/>
  <c r="E26" i="6"/>
  <c r="C26" i="6"/>
  <c r="P25" i="6"/>
  <c r="O25" i="6"/>
  <c r="M25" i="6"/>
  <c r="C25" i="6"/>
  <c r="F20" i="6"/>
  <c r="G20" i="6" s="1"/>
  <c r="F15" i="6"/>
  <c r="F26" i="6" s="1"/>
  <c r="E10" i="6"/>
  <c r="F10" i="6" s="1"/>
  <c r="E5" i="6"/>
  <c r="E25" i="6" s="1"/>
  <c r="B15" i="6" l="1"/>
  <c r="D40" i="6"/>
  <c r="H40" i="6"/>
  <c r="J40" i="6"/>
  <c r="L40" i="6" s="1"/>
  <c r="B10" i="6"/>
  <c r="G10" i="6"/>
  <c r="F5" i="6"/>
  <c r="G15" i="6"/>
  <c r="G26" i="6" s="1"/>
  <c r="E27" i="6"/>
  <c r="K31" i="6"/>
  <c r="I31" i="6" s="1"/>
  <c r="I40" i="6" s="1"/>
  <c r="K40" i="6"/>
  <c r="P18" i="4"/>
  <c r="F27" i="6" l="1"/>
  <c r="B5" i="6"/>
  <c r="F25" i="6"/>
  <c r="G5" i="6"/>
  <c r="D27" i="4"/>
  <c r="I26" i="4"/>
  <c r="C26" i="4"/>
  <c r="B26" i="4"/>
  <c r="A26" i="4"/>
  <c r="I25" i="4"/>
  <c r="C25" i="4"/>
  <c r="B25" i="4"/>
  <c r="A25" i="4"/>
  <c r="I24" i="4"/>
  <c r="H24" i="4"/>
  <c r="C24" i="4"/>
  <c r="B24" i="4"/>
  <c r="A24" i="4"/>
  <c r="I23" i="4"/>
  <c r="H23" i="4"/>
  <c r="C23" i="4"/>
  <c r="B23" i="4"/>
  <c r="A23" i="4"/>
  <c r="I22" i="4"/>
  <c r="H22" i="4"/>
  <c r="C22" i="4"/>
  <c r="B22" i="4"/>
  <c r="A22" i="4"/>
  <c r="I21" i="4"/>
  <c r="H21" i="4"/>
  <c r="C21" i="4"/>
  <c r="B21" i="4"/>
  <c r="A21" i="4"/>
  <c r="C17" i="4"/>
  <c r="P16" i="4"/>
  <c r="O16" i="4"/>
  <c r="M16" i="4"/>
  <c r="C16" i="4"/>
  <c r="E13" i="4"/>
  <c r="F13" i="4" s="1"/>
  <c r="G13" i="4" s="1"/>
  <c r="B13" i="4" s="1"/>
  <c r="E10" i="4"/>
  <c r="F10" i="4" s="1"/>
  <c r="G10" i="4" s="1"/>
  <c r="B10" i="4" s="1"/>
  <c r="E8" i="4"/>
  <c r="E6" i="4"/>
  <c r="H27" i="4" l="1"/>
  <c r="E17" i="4"/>
  <c r="G25" i="6"/>
  <c r="G27" i="6"/>
  <c r="F8" i="4"/>
  <c r="G8" i="4" s="1"/>
  <c r="B8" i="4" s="1"/>
  <c r="I27" i="4"/>
  <c r="J27" i="4" s="1"/>
  <c r="E16" i="4"/>
  <c r="F17" i="4"/>
  <c r="F6" i="4"/>
  <c r="G6" i="4" l="1"/>
  <c r="B6" i="4" s="1"/>
  <c r="F16" i="4"/>
</calcChain>
</file>

<file path=xl/sharedStrings.xml><?xml version="1.0" encoding="utf-8"?>
<sst xmlns="http://schemas.openxmlformats.org/spreadsheetml/2006/main" count="332" uniqueCount="107">
  <si>
    <t>Ministry of economy and innovation</t>
  </si>
  <si>
    <t xml:space="preserve">Action </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</si>
  <si>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</si>
  <si>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</si>
  <si>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</si>
  <si>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</si>
  <si>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</si>
  <si>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</si>
  <si>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</si>
  <si>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</si>
  <si>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</si>
  <si>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</si>
  <si>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</si>
  <si>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</si>
  <si>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</si>
  <si>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</si>
  <si>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</si>
  <si>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</si>
  <si>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</si>
  <si>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</si>
  <si>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</si>
  <si>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</si>
  <si>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r>
      <t xml:space="preserve"> </t>
    </r>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</si>
  <si>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RCO101</t>
  </si>
  <si>
    <t>SMEs investing in skills for smart specialisation, for industrial transition and entrepreneurship (MVĮ, investuojančios į pažangiajai specializacijai, pramonės pertvarkai ir verslumui reikalingų įgūdžių ugdymą)</t>
  </si>
  <si>
    <t>Capital region</t>
  </si>
  <si>
    <t>ERDF</t>
  </si>
  <si>
    <t>Enterprises</t>
  </si>
  <si>
    <t>n/a</t>
  </si>
  <si>
    <t>MA monitoring system</t>
  </si>
  <si>
    <t>RCR98</t>
  </si>
  <si>
    <t>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t>
  </si>
  <si>
    <t>Participants</t>
  </si>
  <si>
    <t>Supported projects</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</si>
  <si>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(10 000 000,00 EUR/493 EUR)*0,85=17 241 participants.  </t>
  </si>
  <si>
    <t>Midle- west Lithuania region</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</si>
  <si>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(17 647 058,82 EUR/608 EUR)*0,85=24 671 participants.  
</t>
  </si>
  <si>
    <r>
      <rPr>
        <b/>
        <sz val="11"/>
        <rFont val="Calibri"/>
        <family val="2"/>
        <scheme val="minor"/>
      </rPr>
      <t>1.4.2.</t>
    </r>
    <r>
      <rPr>
        <sz val="11"/>
        <rFont val="Calibri"/>
        <family val="2"/>
        <charset val="186"/>
        <scheme val="minor"/>
      </rPr>
      <t xml:space="preserve"> Developing the capacity of SMEs and other actors involved in PPPs</t>
    </r>
    <r>
      <rPr>
        <strike/>
        <sz val="11"/>
        <rFont val="Calibri"/>
        <family val="2"/>
        <charset val="186"/>
        <scheme val="minor"/>
      </rPr>
      <t xml:space="preserve"> (</t>
    </r>
    <r>
      <rPr>
        <sz val="11"/>
        <rFont val="Calibri"/>
        <family val="2"/>
        <charset val="186"/>
        <scheme val="minor"/>
      </rPr>
      <t>Ugdyti MVĮ ir kitų VGPP dalyvaujančių subjektų darbuotojų gebėjimus)</t>
    </r>
  </si>
  <si>
    <t>RCO16</t>
  </si>
  <si>
    <t>Participations of institutional stakeholders in entrepreneurial discovery process (suinteresuotosios institucijos, dalyvaujančios verslininkystės galimybių paieškos procese )</t>
  </si>
  <si>
    <t>SMEs staff completing training for skills for smart specialisation, for industrial transition and entrepreneurship (MVĮ darbuotojai, baigę mokymą, skirtą pažangiajai specializacijai, pramonės pertvarkai ir verslumui reikalingiems įgūdžiams ugdyti (pagal įgūdžių rūšį: techniniai, valdymo, verslumo, ekologijos, kiti)</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</si>
  <si>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(7 500 000,00 EUR/493 EUR)*0,85=12 931 participants.  
</t>
  </si>
  <si>
    <t>Participations of institutional stakeholders in entrepreneurial discovery process (suinteresuotosios institucijos, dalyvaujančios verslininkystės galimybių paieškos procese)</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</si>
  <si>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(4 411 764,71 EUR/608 EUR)*0,85=6 168 participants.  
</t>
  </si>
  <si>
    <t>Capital Region</t>
  </si>
  <si>
    <t>MWR</t>
  </si>
  <si>
    <t>Indicator code</t>
  </si>
  <si>
    <t>Indicator name</t>
  </si>
  <si>
    <t>Indicator M.U.</t>
  </si>
  <si>
    <t>Indicator baseline value</t>
  </si>
  <si>
    <t>Indicator baseline year</t>
  </si>
  <si>
    <t xml:space="preserve">Milestone 2024 </t>
  </si>
  <si>
    <t>Ministry of education, science and sport</t>
  </si>
  <si>
    <t>Action</t>
  </si>
  <si>
    <t>1.4.3. Strengthening the capacity of science management and knowledge commercialisation in research and study institutions (Mokslo vadybos ir žinių komercinimo gebėjimų mokslo ir studijų institucijose stiprinimas)</t>
  </si>
  <si>
    <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</si>
  <si>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RCO01</t>
  </si>
  <si>
    <t>Enterprises supported (of which: micro, small, medium, large) (Paramą gavusios įmonės (iš kurių: labai mažos, mažosios, vidutinės ir didelės)</t>
  </si>
  <si>
    <t>enterprises</t>
  </si>
  <si>
    <t>RCO04</t>
  </si>
  <si>
    <t>Enterprises with non-financial suppport (Nefinansinę paramą gavusios įmonės)</t>
  </si>
  <si>
    <t>RCO05</t>
  </si>
  <si>
    <t>New enterprises supported (Paramą gavusios naujos įmonės)</t>
  </si>
  <si>
    <t>RCR03</t>
  </si>
  <si>
    <t>Small and medium-sized enterprises (SMEs) introducing product or process innovation (produktų ar procesų inovacijas diegiančios mažosios ir vidutinės įmonės (MVĮ))</t>
  </si>
  <si>
    <t>RCR06</t>
  </si>
  <si>
    <t>Patent applications submitted (pateiktos patentų paraiškos)</t>
  </si>
  <si>
    <t>patent applications</t>
  </si>
  <si>
    <r>
      <rPr>
        <b/>
        <sz val="11"/>
        <rFont val="Calibri"/>
        <family val="2"/>
        <charset val="186"/>
        <scheme val="minor"/>
      </rPr>
      <t>029</t>
    </r>
    <r>
      <rPr>
        <sz val="11"/>
        <rFont val="Calibri"/>
        <family val="2"/>
        <charset val="186"/>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</si>
  <si>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Midle-West Region</t>
  </si>
  <si>
    <t>Small and medium-sized enterprises (SMEs) introducing product or process innovation</t>
  </si>
  <si>
    <t xml:space="preserve">number </t>
  </si>
  <si>
    <t>Capital</t>
  </si>
  <si>
    <t>Total</t>
  </si>
  <si>
    <t>counting removed at the level of the specific objective</t>
  </si>
  <si>
    <t>According to the experience of 2014-2020, it is assumed that 80 % of the supported enterprises will be unique.</t>
  </si>
  <si>
    <t>Mid-West region</t>
  </si>
  <si>
    <t>After having considered data presented by the Science, innovations, and technologies agency, which coordinates various science programs (instruments), it is planned that out of 30 percent of start-ups we can expect an achieved indicator: 40 * 30 percent = 12.</t>
  </si>
  <si>
    <t>After having considered data presented by the Science, innovations, and technologies agency, which coordinates various science programs (instruments), it is planned that 5 percent of start-ups will present applications for patents: 40 * 5 percent = 2.</t>
  </si>
  <si>
    <t>After having considered data presented by the Science, innovations, and technologies agency, which coordinates various science programs (instruments), it is planned that out of 30 percent of start-ups we can expect an achieved indicator: 20 * 30 percent = 6.</t>
  </si>
  <si>
    <t>After having considered data presented by the Science, innovations, and technologies agency, which coordinates various science programs (instruments), it is planned that 5 percent of start-ups will present applications for patents: 20 * 5 percent = 1.</t>
  </si>
  <si>
    <t>Policy objective - 1. A  more competitive and smarter Europe by promoting innovative and smart economic transformation and regional ICT connectivity</t>
  </si>
  <si>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</si>
  <si>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scheme val="minor"/>
      </rPr>
      <t xml:space="preserve">1.4.1. </t>
    </r>
    <r>
      <rPr>
        <sz val="11"/>
        <rFont val="Calibri"/>
        <family val="2"/>
        <scheme val="minor"/>
      </rPr>
      <t>Developing skills for SMEs to adapt to economic developments and industrial transformation (Ugdyti MVĮ reikalingus darbuotojų įgūdžius, leisiančius prisitaikyti prie ekonomikos technologinių pokyčių ir pramonės pertvarkos)</t>
    </r>
  </si>
  <si>
    <t xml:space="preserve">The 2029 target for RCO01 equals the 2029 target for RCO05. As regards milestones for 2024, it is assumed that progress of the action would amount to 10 percent of the final targets set based on the allocation for 2021–2027: 95 * 10 percent = 9,5 ~ 10.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</si>
  <si>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18.717.594 Eur / 200.000 Eur ~ 93,6 ~ 95.
The projected value of the indicator for 2024 will be 10 percent of the projected value for 2029: 95 * 10 percent = 9,5 ~ 10.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</si>
  <si>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95 * 30 percent = 28,5 ~ 30.</t>
  </si>
  <si>
    <t>After having considered data presented by the Science, innovations and technologies agency, which coordinates various science programs (instruments), it is planned that 5 percent of start-ups will present applications for patents: 95* 5 percent = 4,75 ~ 5.</t>
  </si>
  <si>
    <t xml:space="preserve">The 2029 target for RCO01 equals the 2029 target for RCO05. As regards milestones for 2024, it is assumed that progress of the action would amount to 10 percent of the final targets set based on the allocation for 2021–2027: 55 * 10 percent = 5,5 ~ 6.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</si>
  <si>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10.836.500 Eur / 200.000 Eur ~ 54,2 ~ 55.
The projected value of the indicator for 2024 will be 10 percent of the projected value for 2029: 55 * 10 percent = 5,5 ~ 6.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</si>
  <si>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55 * 30 percent = 16,5 ~ 17.</t>
  </si>
  <si>
    <t>After having considered data presented by the Science, innovations and technologies agency, which coordinates various science programs (instruments), it is planned that 5 percent of start-ups will present applications for patents: 55 * 5 percent = 2,75 ~ 3.</t>
  </si>
  <si>
    <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</si>
  <si>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 xml:space="preserve">The 2029 target for RCO01 equals the 2029 target for RCO05. As regards milestones for 2024, it is assumed that progress of the action would amount to 10 percent of the final targets set based on the allocation for 2021–2027: 40 * 10 percent = 4.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</si>
  <si>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7.557.903 Eur / 200.000 Eur ~ 37,8 ~ 40.
The projected value of the indicator for 2024 will be 10 percent of the projected value for 2029: 40 * 10 percent = 4. Estimation is made on the basis of financing part paid at the end of the year four of the period 2014–2020. </t>
  </si>
  <si>
    <r>
      <rPr>
        <b/>
        <sz val="11"/>
        <rFont val="Calibri"/>
        <family val="2"/>
        <scheme val="minor"/>
      </rPr>
      <t>02</t>
    </r>
    <r>
      <rPr>
        <sz val="11"/>
        <rFont val="Calibri"/>
        <family val="2"/>
        <scheme val="minor"/>
      </rPr>
      <t xml:space="preserve">9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</si>
  <si>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2029 target for RCO01 equals the 2029 target for RCO05. As regards milestones for 2024, it is assumed that progress of the action would amount to 10 percent of the final targets set based on the allocation for 2021–2027: 20 * 10 percent = 2.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</si>
  <si>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4.375.628 Eur / 200.000 Eur ~ 21,9 ~ 20.
The projected value of the indicator for 2024 will be 10 percent of the projected value for 2029: 20 * 10 percent = 2. Estimation is made on the basis of financing part paid at the end of the year four of the period 2014–2020. </t>
  </si>
  <si>
    <t>Participations of institutional stakeholders (Institucinių suinteresuotųjų šalių dalyvavimas)</t>
  </si>
  <si>
    <t>Specific objective – 1.4.developing skills for smart specialisation, industrial transition and entrepreneurship (Ugdyti pažangiajai specializacijai, pramonės pertvarkai ir verslumui reikalingus įgūdžius)</t>
  </si>
  <si>
    <t>Specific objective – 1.4. developing skills for smart specialisation, industrial transition and entrepreneurship (Ugdyti pažangiajai specializacijai, pramonės pertvarkai ir verslumui reikalingus įgūdžius)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</si>
  <si>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5 996. 
Also the result is reduced 15 % because of implementation risk (according to the experience of 2014-2020 value of discontinued projects is 15% of the value of completed projects):  (10 000 000,00 EUR/5 996 EUR)*0,85=1 418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</si>
  <si>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(17 647 058,82 EUR/7 473 EUR)*0,85=2 007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</si>
  <si>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Also the result is reduced 15 % because of implementation risk (according to the experience of 2014-2020 value of discontinued projects is 15% of the value of completed projects):  172*0,85=146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</si>
  <si>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5,996. 
Also the result is reduced 15 % because of implementation risk (according to the experience of 2014-2020 value of discontinued projects is 15% of the value of completed projects):  (7 500 000,00 EUR/5 996 EUR)*0,85=1 063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</si>
  <si>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 xml:space="preserve">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As the activities will be carried out in the mid-west region, we assume that the number of institutions participating in the EDP will be at least 10% less (taking into account the 2014-2020 EDP data and participations), compared to the number of participating institutions in the capital region, 172* 90% = 155 authority.
Also the result is reduced 15 % because of implementation risk (according to the experience of 2014-2020 value of discontinued projects is 15% of the value of completed projects):  155*0,85=132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</si>
  <si>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(4 411 764, 71 EUR/7 473 EUR)*0,85=502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</si>
</sst>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000000"/>
      <name val="Calibri"/>
      <family val="2"/>
      <charset val="186"/>
      <scheme val="minor"/>
    </font>
    <font>
      <strike/>
      <sz val="11"/>
      <name val="Calibri"/>
      <family val="2"/>
      <charset val="186"/>
      <scheme val="minor"/>
    </font>
    <font>
      <sz val="11"/>
      <color rgb="FFFF0000"/>
      <name val="Calibri"/>
      <family val="2"/>
      <scheme val="minor"/>
    </font>
    <font>
      <b/>
      <sz val="11"/>
      <color theme="1"/>
      <name val="Calibri"/>
      <family val="2"/>
      <scheme val="minor"/>
    </font>
    <font>
      <b/>
      <sz val="11"/>
      <name val="Calibri"/>
      <family val="2"/>
      <scheme val="minor"/>
    </font>
    <font>
      <sz val="11"/>
      <color theme="4"/>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5" fillId="0" borderId="0"/>
    <xf numFmtId="164" fontId="5" fillId="0" borderId="0" applyFont="0" applyFill="0" applyBorder="0" applyAlignment="0" applyProtection="0"/>
    <xf numFmtId="0" fontId="5" fillId="0" borderId="0"/>
  </cellStyleXfs>
  <cellXfs count="259">
    <xf numFmtId="0" fontId="0" fillId="0" borderId="0" xfId="0"/>
    <xf numFmtId="3" fontId="0" fillId="0" borderId="0" xfId="0" applyNumberFormat="1"/>
    <xf numFmtId="0" fontId="0" fillId="2" borderId="2" xfId="0" applyFill="1" applyBorder="1" applyAlignment="1">
      <alignment horizontal="center" vertical="center"/>
    </xf>
    <xf numFmtId="0" fontId="0" fillId="0" borderId="0" xfId="0" applyAlignment="1">
      <alignment horizontal="center" vertical="center" wrapText="1"/>
    </xf>
    <xf numFmtId="3" fontId="0" fillId="2" borderId="8" xfId="0" applyNumberFormat="1" applyFill="1" applyBorder="1" applyAlignment="1">
      <alignment horizontal="center" vertical="center"/>
    </xf>
    <xf numFmtId="3" fontId="0" fillId="2" borderId="5" xfId="0" applyNumberFormat="1" applyFill="1" applyBorder="1" applyAlignment="1">
      <alignment horizontal="center" vertical="center"/>
    </xf>
    <xf numFmtId="3" fontId="0" fillId="2" borderId="10" xfId="0" applyNumberFormat="1" applyFill="1" applyBorder="1" applyAlignment="1">
      <alignment horizontal="center" vertical="center"/>
    </xf>
    <xf numFmtId="0" fontId="7" fillId="2" borderId="0" xfId="0" applyFont="1" applyFill="1" applyAlignment="1">
      <alignment horizontal="center" vertical="center"/>
    </xf>
    <xf numFmtId="0" fontId="0" fillId="2" borderId="0" xfId="0" applyFill="1" applyAlignment="1">
      <alignment horizontal="center" vertical="center" wrapText="1"/>
    </xf>
    <xf numFmtId="4" fontId="0" fillId="0" borderId="0" xfId="0" applyNumberFormat="1" applyAlignment="1">
      <alignment horizontal="center" vertical="center"/>
    </xf>
    <xf numFmtId="3" fontId="8"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0" fillId="2" borderId="5" xfId="0"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10" fillId="2" borderId="8" xfId="0" applyFont="1" applyFill="1" applyBorder="1" applyAlignment="1">
      <alignment horizontal="center" vertical="center"/>
    </xf>
    <xf numFmtId="0" fontId="0" fillId="0" borderId="5" xfId="0" applyBorder="1" applyAlignment="1">
      <alignment horizontal="center" vertical="center"/>
    </xf>
    <xf numFmtId="3" fontId="0" fillId="2" borderId="2" xfId="0" applyNumberFormat="1" applyFill="1" applyBorder="1" applyAlignment="1">
      <alignment horizontal="center" vertical="center"/>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3" fontId="0" fillId="2" borderId="14" xfId="0" applyNumberFormat="1" applyFill="1" applyBorder="1" applyAlignment="1">
      <alignment horizontal="center" vertical="center"/>
    </xf>
    <xf numFmtId="1" fontId="0" fillId="0" borderId="0" xfId="0" applyNumberFormat="1" applyAlignment="1">
      <alignment horizontal="center"/>
    </xf>
    <xf numFmtId="1" fontId="0" fillId="0" borderId="2" xfId="0" applyNumberFormat="1" applyBorder="1" applyAlignment="1">
      <alignment horizontal="center" vertical="center"/>
    </xf>
    <xf numFmtId="0" fontId="0" fillId="2" borderId="2" xfId="0" applyFill="1" applyBorder="1" applyAlignment="1">
      <alignment horizontal="center" vertical="center" wrapText="1"/>
    </xf>
    <xf numFmtId="0" fontId="7" fillId="0" borderId="0" xfId="0" applyFont="1" applyAlignment="1">
      <alignment wrapText="1"/>
    </xf>
    <xf numFmtId="3" fontId="0" fillId="0" borderId="16" xfId="0" applyNumberForma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1" fontId="0" fillId="0" borderId="16" xfId="0" applyNumberFormat="1" applyBorder="1" applyAlignment="1">
      <alignment horizontal="center" vertical="center"/>
    </xf>
    <xf numFmtId="0" fontId="0" fillId="2" borderId="12" xfId="0" applyFill="1" applyBorder="1" applyAlignment="1">
      <alignment horizontal="center" vertical="center"/>
    </xf>
    <xf numFmtId="0" fontId="9" fillId="3" borderId="2" xfId="0" applyFont="1" applyFill="1" applyBorder="1" applyAlignment="1">
      <alignment vertical="center" wrapText="1"/>
    </xf>
    <xf numFmtId="4" fontId="0" fillId="0" borderId="0" xfId="0" applyNumberFormat="1"/>
    <xf numFmtId="0" fontId="0" fillId="0" borderId="0" xfId="0" applyAlignment="1">
      <alignment vertical="top" wrapText="1"/>
    </xf>
    <xf numFmtId="0" fontId="0" fillId="0" borderId="0" xfId="0" applyAlignment="1">
      <alignment horizontal="right"/>
    </xf>
    <xf numFmtId="0" fontId="12" fillId="2" borderId="0" xfId="0" applyFont="1" applyFill="1" applyAlignment="1">
      <alignment horizontal="center" vertical="center"/>
    </xf>
    <xf numFmtId="0" fontId="0" fillId="2" borderId="0" xfId="0" applyFill="1"/>
    <xf numFmtId="0" fontId="0" fillId="2" borderId="0" xfId="0" applyFill="1" applyAlignment="1">
      <alignment horizontal="center" vertical="center"/>
    </xf>
    <xf numFmtId="4" fontId="10" fillId="0" borderId="0" xfId="0" applyNumberFormat="1" applyFont="1" applyAlignment="1">
      <alignment vertical="top"/>
    </xf>
    <xf numFmtId="4" fontId="13" fillId="0" borderId="0" xfId="0" applyNumberFormat="1" applyFont="1" applyAlignment="1">
      <alignment horizontal="center" vertical="top" wrapText="1"/>
    </xf>
    <xf numFmtId="0" fontId="7" fillId="0" borderId="0" xfId="0" applyFont="1" applyAlignment="1">
      <alignment horizontal="left" vertical="center" wrapText="1"/>
    </xf>
    <xf numFmtId="0" fontId="7" fillId="2" borderId="0" xfId="0" applyFon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49" fontId="7" fillId="2" borderId="0" xfId="0" applyNumberFormat="1" applyFont="1" applyFill="1" applyAlignment="1">
      <alignment horizontal="center" vertical="center" wrapText="1"/>
    </xf>
    <xf numFmtId="4" fontId="7" fillId="0" borderId="0" xfId="0" applyNumberFormat="1" applyFont="1" applyAlignment="1">
      <alignment horizontal="center" vertical="center"/>
    </xf>
    <xf numFmtId="4" fontId="7" fillId="2"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 fontId="7" fillId="2" borderId="0" xfId="0" applyNumberFormat="1" applyFont="1" applyFill="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1"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14" fillId="0" borderId="0" xfId="0" applyFont="1"/>
    <xf numFmtId="0" fontId="13" fillId="0" borderId="0" xfId="0" applyFont="1"/>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xf>
    <xf numFmtId="0" fontId="8" fillId="2" borderId="2" xfId="0" applyFont="1" applyFill="1" applyBorder="1" applyAlignment="1">
      <alignment horizontal="center" vertical="center" wrapText="1"/>
    </xf>
    <xf numFmtId="0" fontId="7" fillId="2" borderId="10" xfId="0" applyFont="1" applyFill="1" applyBorder="1" applyAlignment="1">
      <alignment horizontal="left" vertical="top" wrapText="1"/>
    </xf>
    <xf numFmtId="0" fontId="0" fillId="2" borderId="7" xfId="0" applyFill="1" applyBorder="1" applyAlignment="1">
      <alignment horizontal="center" vertical="center"/>
    </xf>
    <xf numFmtId="3" fontId="0" fillId="2" borderId="0" xfId="0" applyNumberFormat="1" applyFill="1"/>
    <xf numFmtId="0" fontId="10"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3" fontId="7" fillId="2" borderId="7"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vertical="center" wrapText="1"/>
    </xf>
    <xf numFmtId="0" fontId="7" fillId="2" borderId="22" xfId="0" applyFont="1" applyFill="1" applyBorder="1" applyAlignment="1">
      <alignment horizontal="center" vertical="center" wrapText="1"/>
    </xf>
    <xf numFmtId="0" fontId="7" fillId="0" borderId="7" xfId="0" applyFont="1" applyBorder="1" applyAlignment="1">
      <alignment horizontal="center" vertical="center" wrapText="1"/>
    </xf>
    <xf numFmtId="0" fontId="15" fillId="0" borderId="0" xfId="0" applyFont="1"/>
    <xf numFmtId="0" fontId="7" fillId="2" borderId="19" xfId="0"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2" borderId="21"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2" xfId="0"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49" fontId="0" fillId="2" borderId="12" xfId="0" applyNumberFormat="1" applyFill="1" applyBorder="1" applyAlignment="1">
      <alignment horizontal="center" vertical="center"/>
    </xf>
    <xf numFmtId="49" fontId="0" fillId="0" borderId="2"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2" xfId="0" applyNumberFormat="1" applyBorder="1" applyAlignment="1">
      <alignment horizontal="center" vertical="center"/>
    </xf>
    <xf numFmtId="0" fontId="12" fillId="0" borderId="0" xfId="0" applyFont="1"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9" fillId="0" borderId="0" xfId="0" applyFont="1"/>
    <xf numFmtId="0" fontId="7" fillId="0" borderId="2" xfId="0" applyFont="1" applyBorder="1" applyAlignment="1">
      <alignment vertical="center" wrapText="1"/>
    </xf>
    <xf numFmtId="0" fontId="7" fillId="0" borderId="2" xfId="0" applyFont="1" applyBorder="1" applyAlignment="1">
      <alignment vertical="top"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 fontId="7" fillId="2" borderId="1"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Border="1" applyAlignment="1">
      <alignment horizontal="left" vertical="top" wrapText="1"/>
    </xf>
    <xf numFmtId="0" fontId="0" fillId="2" borderId="0" xfId="0" applyFill="1" applyBorder="1" applyAlignment="1">
      <alignment horizontal="center" vertical="top" wrapText="1"/>
    </xf>
    <xf numFmtId="4" fontId="0" fillId="0" borderId="0" xfId="0" applyNumberFormat="1" applyBorder="1" applyAlignment="1">
      <alignment horizontal="center" vertical="center"/>
    </xf>
    <xf numFmtId="4" fontId="0" fillId="0" borderId="0" xfId="0" applyNumberFormat="1" applyBorder="1" applyAlignment="1">
      <alignment vertical="top" wrapText="1"/>
    </xf>
    <xf numFmtId="4" fontId="0" fillId="0" borderId="0" xfId="0" applyNumberFormat="1" applyBorder="1" applyAlignment="1">
      <alignment vertical="top"/>
    </xf>
    <xf numFmtId="0" fontId="0" fillId="0" borderId="0" xfId="0" applyBorder="1" applyAlignment="1">
      <alignment horizontal="center" vertical="top"/>
    </xf>
    <xf numFmtId="0" fontId="10" fillId="0" borderId="0" xfId="0" applyFont="1" applyBorder="1" applyAlignment="1">
      <alignment vertical="top"/>
    </xf>
    <xf numFmtId="0" fontId="4" fillId="0" borderId="0" xfId="0" applyFont="1" applyBorder="1" applyAlignment="1">
      <alignment vertical="top"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vertical="top"/>
    </xf>
    <xf numFmtId="0" fontId="7" fillId="2" borderId="0" xfId="0" applyFont="1" applyFill="1" applyBorder="1" applyAlignment="1">
      <alignment horizontal="center" vertical="center"/>
    </xf>
    <xf numFmtId="3" fontId="0" fillId="2" borderId="0" xfId="0" applyNumberFormat="1" applyFill="1" applyBorder="1" applyAlignment="1">
      <alignment horizontal="center" vertical="center"/>
    </xf>
    <xf numFmtId="0" fontId="0" fillId="2" borderId="0" xfId="0" applyFill="1" applyBorder="1" applyAlignment="1">
      <alignment horizontal="center" vertical="center" wrapText="1"/>
    </xf>
    <xf numFmtId="0" fontId="7" fillId="0" borderId="0" xfId="0" applyFont="1" applyBorder="1" applyAlignment="1">
      <alignment vertical="top" wrapText="1"/>
    </xf>
    <xf numFmtId="0" fontId="4" fillId="0" borderId="1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0" fillId="0" borderId="0" xfId="0" applyNumberFormat="1" applyBorder="1" applyAlignment="1">
      <alignment horizontal="center" vertical="center"/>
    </xf>
    <xf numFmtId="3" fontId="0" fillId="0" borderId="0" xfId="0" applyNumberFormat="1" applyBorder="1" applyAlignment="1">
      <alignment horizontal="left" vertical="top" wrapText="1"/>
    </xf>
    <xf numFmtId="3" fontId="0" fillId="0" borderId="0" xfId="0" applyNumberFormat="1" applyBorder="1" applyAlignment="1">
      <alignment vertical="top" wrapText="1"/>
    </xf>
    <xf numFmtId="3" fontId="0" fillId="0" borderId="0" xfId="0" applyNumberFormat="1" applyBorder="1" applyAlignment="1">
      <alignment vertical="top"/>
    </xf>
    <xf numFmtId="4" fontId="2" fillId="0" borderId="0" xfId="0" applyNumberFormat="1"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vertical="top"/>
    </xf>
    <xf numFmtId="1" fontId="2" fillId="0" borderId="2" xfId="0" applyNumberFormat="1" applyFont="1" applyBorder="1" applyAlignment="1">
      <alignment horizontal="center" vertical="center"/>
    </xf>
    <xf numFmtId="1" fontId="0" fillId="3" borderId="16" xfId="0" applyNumberFormat="1" applyFill="1" applyBorder="1" applyAlignment="1">
      <alignment horizontal="center" vertical="center"/>
    </xf>
    <xf numFmtId="1" fontId="0" fillId="3" borderId="2" xfId="0" applyNumberFormat="1" applyFill="1" applyBorder="1" applyAlignment="1">
      <alignment horizontal="center" vertical="center"/>
    </xf>
    <xf numFmtId="3" fontId="0" fillId="3" borderId="2" xfId="0" applyNumberFormat="1" applyFill="1" applyBorder="1" applyAlignment="1">
      <alignment horizontal="center" vertical="center"/>
    </xf>
    <xf numFmtId="1" fontId="7" fillId="3" borderId="16" xfId="0" applyNumberFormat="1" applyFont="1" applyFill="1" applyBorder="1" applyAlignment="1">
      <alignment horizontal="center" vertical="center"/>
    </xf>
    <xf numFmtId="0" fontId="0" fillId="3" borderId="2" xfId="0" applyFill="1" applyBorder="1" applyAlignment="1">
      <alignment horizontal="center" vertical="center"/>
    </xf>
    <xf numFmtId="0" fontId="7" fillId="3" borderId="2" xfId="0" applyFont="1" applyFill="1" applyBorder="1" applyAlignment="1">
      <alignment horizontal="center" vertical="center"/>
    </xf>
    <xf numFmtId="0" fontId="1" fillId="2" borderId="8" xfId="0"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7" fillId="2" borderId="9" xfId="0" applyFont="1" applyFill="1" applyBorder="1" applyAlignment="1">
      <alignment vertical="center" wrapText="1"/>
    </xf>
    <xf numFmtId="3" fontId="7" fillId="2" borderId="8" xfId="0" applyNumberFormat="1"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xf numFmtId="0" fontId="9" fillId="0" borderId="0" xfId="0" applyFont="1" applyAlignment="1">
      <alignment horizontal="left" vertical="top"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0" fillId="0" borderId="2" xfId="0" applyNumberFormat="1" applyBorder="1" applyAlignment="1">
      <alignment horizontal="center" vertical="center"/>
    </xf>
    <xf numFmtId="3" fontId="0" fillId="0" borderId="8" xfId="0" applyNumberFormat="1" applyBorder="1" applyAlignment="1">
      <alignment horizontal="center" vertical="center"/>
    </xf>
    <xf numFmtId="0" fontId="9" fillId="0" borderId="7" xfId="0" applyFont="1" applyBorder="1" applyAlignment="1">
      <alignment horizontal="center" vertical="top"/>
    </xf>
    <xf numFmtId="0" fontId="9" fillId="0" borderId="1" xfId="0" applyFont="1" applyBorder="1" applyAlignment="1">
      <alignment horizontal="center" vertical="top"/>
    </xf>
    <xf numFmtId="0" fontId="14" fillId="0" borderId="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0" fontId="9" fillId="0" borderId="18"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7" fillId="2" borderId="1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3" fontId="7" fillId="0" borderId="7"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2" borderId="7"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0" fillId="0" borderId="2" xfId="0" applyNumberFormat="1" applyBorder="1" applyAlignment="1">
      <alignment horizontal="center" vertical="center" wrapText="1"/>
    </xf>
    <xf numFmtId="3" fontId="0" fillId="0" borderId="8" xfId="0" applyNumberForma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8"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3" fontId="4" fillId="2" borderId="7"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3" fontId="7" fillId="0" borderId="4"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0" fillId="0" borderId="4" xfId="0"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2" borderId="1" xfId="0" applyNumberFormat="1" applyFont="1" applyFill="1" applyBorder="1" applyAlignment="1">
      <alignment horizontal="center" vertical="center"/>
    </xf>
    <xf numFmtId="49" fontId="14"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3" fontId="7" fillId="0" borderId="1" xfId="0" applyNumberFormat="1" applyFont="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0" borderId="8"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cellXfs>
  <cellStyles count="4">
    <cellStyle name="Įprastas" xfId="0" builtinId="0"/>
    <cellStyle name="Įprastas 2" xfId="1"/>
    <cellStyle name="Kablelis 2" xfId="2"/>
    <cellStyle name="Normal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27"/>
  <sheetViews>
    <sheetView tabSelected="1" topLeftCell="I1" zoomScale="75" zoomScaleNormal="75" workbookViewId="0">
      <selection activeCell="R7" sqref="R7"/>
    </sheetView>
  </sheetViews>
  <sheetFormatPr defaultRowHeight="15" x14ac:dyDescent="0.25"/>
  <cols>
    <col min="1" max="1" width="27.85546875" customWidth="1"/>
    <col min="2" max="2" width="22.140625" customWidth="1"/>
    <col min="3" max="3" width="18.7109375" customWidth="1"/>
    <col min="4" max="4" width="21.85546875" customWidth="1"/>
    <col min="5" max="6" width="15.7109375" customWidth="1"/>
    <col min="7" max="7" width="15" customWidth="1"/>
    <col min="8" max="8" width="16.42578125" customWidth="1"/>
    <col min="9" max="9" width="35.5703125" customWidth="1"/>
    <col min="10" max="10" width="20.140625" customWidth="1"/>
    <col min="11" max="11" width="15.85546875" customWidth="1"/>
    <col min="12" max="12" width="14.7109375" customWidth="1"/>
    <col min="13" max="13" width="10.5703125" customWidth="1"/>
    <col min="15" max="15" width="13.42578125" customWidth="1"/>
    <col min="16" max="16" width="16" customWidth="1"/>
    <col min="17" max="17" width="32.28515625" customWidth="1"/>
    <col min="18" max="18" width="104.5703125" style="173" customWidth="1"/>
    <col min="19" max="19" width="22.42578125" customWidth="1"/>
  </cols>
  <sheetData>
    <row r="1" spans="1:19" x14ac:dyDescent="0.25">
      <c r="A1" s="174" t="s">
        <v>81</v>
      </c>
      <c r="B1" s="174"/>
      <c r="C1" s="174"/>
      <c r="D1" s="174"/>
      <c r="E1" s="174"/>
      <c r="F1" s="174"/>
      <c r="G1" s="174"/>
      <c r="H1" s="174"/>
    </row>
    <row r="2" spans="1:19" x14ac:dyDescent="0.25">
      <c r="A2" s="59" t="s">
        <v>99</v>
      </c>
      <c r="B2" s="60"/>
      <c r="C2" s="60"/>
      <c r="D2" s="60"/>
      <c r="E2" s="60"/>
    </row>
    <row r="3" spans="1:19" ht="15.75" thickBot="1" x14ac:dyDescent="0.3">
      <c r="A3" t="s">
        <v>0</v>
      </c>
    </row>
    <row r="4" spans="1:19" ht="15" customHeight="1" x14ac:dyDescent="0.25">
      <c r="A4" s="185" t="s">
        <v>1</v>
      </c>
      <c r="B4" s="187" t="s">
        <v>2</v>
      </c>
      <c r="C4" s="187" t="s">
        <v>3</v>
      </c>
      <c r="D4" s="183" t="s">
        <v>4</v>
      </c>
      <c r="E4" s="183"/>
      <c r="F4" s="183"/>
      <c r="G4" s="189" t="s">
        <v>5</v>
      </c>
      <c r="H4" s="179" t="s">
        <v>6</v>
      </c>
      <c r="I4" s="179"/>
      <c r="J4" s="183" t="s">
        <v>7</v>
      </c>
      <c r="K4" s="179" t="s">
        <v>8</v>
      </c>
      <c r="L4" s="183" t="s">
        <v>9</v>
      </c>
      <c r="M4" s="183" t="s">
        <v>10</v>
      </c>
      <c r="N4" s="183"/>
      <c r="O4" s="183" t="s">
        <v>11</v>
      </c>
      <c r="P4" s="183" t="s">
        <v>12</v>
      </c>
      <c r="Q4" s="175" t="s">
        <v>13</v>
      </c>
      <c r="R4" s="181" t="s">
        <v>14</v>
      </c>
    </row>
    <row r="5" spans="1:19" ht="30.75" thickBot="1" x14ac:dyDescent="0.3">
      <c r="A5" s="186"/>
      <c r="B5" s="188"/>
      <c r="C5" s="188"/>
      <c r="D5" s="61" t="s">
        <v>15</v>
      </c>
      <c r="E5" s="61" t="s">
        <v>16</v>
      </c>
      <c r="F5" s="62" t="s">
        <v>17</v>
      </c>
      <c r="G5" s="190"/>
      <c r="H5" s="61" t="s">
        <v>18</v>
      </c>
      <c r="I5" s="63" t="s">
        <v>19</v>
      </c>
      <c r="J5" s="184"/>
      <c r="K5" s="180"/>
      <c r="L5" s="184"/>
      <c r="M5" s="63" t="s">
        <v>20</v>
      </c>
      <c r="N5" s="63" t="s">
        <v>21</v>
      </c>
      <c r="O5" s="184"/>
      <c r="P5" s="184"/>
      <c r="Q5" s="176"/>
      <c r="R5" s="182"/>
    </row>
    <row r="6" spans="1:19" s="39" customFormat="1" ht="212.25" customHeight="1" x14ac:dyDescent="0.25">
      <c r="A6" s="191" t="s">
        <v>83</v>
      </c>
      <c r="B6" s="194">
        <f>G6</f>
        <v>10000000</v>
      </c>
      <c r="C6" s="194">
        <v>5000000</v>
      </c>
      <c r="D6" s="209" t="s">
        <v>22</v>
      </c>
      <c r="E6" s="214">
        <f>C6/0.5*0.5</f>
        <v>5000000</v>
      </c>
      <c r="F6" s="200">
        <f>C6+E6</f>
        <v>10000000</v>
      </c>
      <c r="G6" s="200">
        <f>F6</f>
        <v>10000000</v>
      </c>
      <c r="H6" s="112" t="s">
        <v>23</v>
      </c>
      <c r="I6" s="113" t="s">
        <v>24</v>
      </c>
      <c r="J6" s="216" t="s">
        <v>25</v>
      </c>
      <c r="K6" s="212" t="s">
        <v>26</v>
      </c>
      <c r="L6" s="112" t="s">
        <v>27</v>
      </c>
      <c r="M6" s="66">
        <v>0</v>
      </c>
      <c r="N6" s="66" t="s">
        <v>28</v>
      </c>
      <c r="O6" s="70">
        <v>0</v>
      </c>
      <c r="P6" s="75">
        <v>1418</v>
      </c>
      <c r="Q6" s="162" t="s">
        <v>29</v>
      </c>
      <c r="R6" s="78" t="s">
        <v>101</v>
      </c>
      <c r="S6" s="67"/>
    </row>
    <row r="7" spans="1:19" s="39" customFormat="1" ht="168.6" customHeight="1" x14ac:dyDescent="0.25">
      <c r="A7" s="192"/>
      <c r="B7" s="195"/>
      <c r="C7" s="195"/>
      <c r="D7" s="210"/>
      <c r="E7" s="215"/>
      <c r="F7" s="201"/>
      <c r="G7" s="201"/>
      <c r="H7" s="23" t="s">
        <v>30</v>
      </c>
      <c r="I7" s="64" t="s">
        <v>31</v>
      </c>
      <c r="J7" s="198"/>
      <c r="K7" s="213"/>
      <c r="L7" s="76" t="s">
        <v>32</v>
      </c>
      <c r="M7" s="2">
        <v>0</v>
      </c>
      <c r="N7" s="53">
        <v>2021</v>
      </c>
      <c r="O7" s="2" t="s">
        <v>28</v>
      </c>
      <c r="P7" s="15">
        <v>17241</v>
      </c>
      <c r="Q7" s="27" t="s">
        <v>33</v>
      </c>
      <c r="R7" s="81" t="s">
        <v>34</v>
      </c>
      <c r="S7" s="67"/>
    </row>
    <row r="8" spans="1:19" s="39" customFormat="1" ht="214.5" customHeight="1" x14ac:dyDescent="0.25">
      <c r="A8" s="192"/>
      <c r="B8" s="177">
        <f>G8</f>
        <v>17647058.823529411</v>
      </c>
      <c r="C8" s="177">
        <v>15000000</v>
      </c>
      <c r="D8" s="210"/>
      <c r="E8" s="206">
        <f>C8/0.85*0.15</f>
        <v>2647058.8235294116</v>
      </c>
      <c r="F8" s="201">
        <f>C8+E8</f>
        <v>17647058.823529411</v>
      </c>
      <c r="G8" s="177">
        <f>F8</f>
        <v>17647058.823529411</v>
      </c>
      <c r="H8" s="114" t="s">
        <v>23</v>
      </c>
      <c r="I8" s="115" t="s">
        <v>24</v>
      </c>
      <c r="J8" s="198" t="s">
        <v>35</v>
      </c>
      <c r="K8" s="213" t="s">
        <v>26</v>
      </c>
      <c r="L8" s="114" t="s">
        <v>27</v>
      </c>
      <c r="M8" s="2">
        <v>0</v>
      </c>
      <c r="N8" s="2" t="s">
        <v>28</v>
      </c>
      <c r="O8" s="53">
        <v>0</v>
      </c>
      <c r="P8" s="15">
        <v>2007</v>
      </c>
      <c r="Q8" s="163" t="s">
        <v>29</v>
      </c>
      <c r="R8" s="79" t="s">
        <v>102</v>
      </c>
    </row>
    <row r="9" spans="1:19" s="39" customFormat="1" ht="193.5" customHeight="1" thickBot="1" x14ac:dyDescent="0.3">
      <c r="A9" s="193"/>
      <c r="B9" s="178"/>
      <c r="C9" s="178"/>
      <c r="D9" s="211"/>
      <c r="E9" s="207"/>
      <c r="F9" s="208"/>
      <c r="G9" s="178"/>
      <c r="H9" s="19" t="s">
        <v>30</v>
      </c>
      <c r="I9" s="18" t="s">
        <v>31</v>
      </c>
      <c r="J9" s="199"/>
      <c r="K9" s="218"/>
      <c r="L9" s="77" t="s">
        <v>32</v>
      </c>
      <c r="M9" s="12">
        <v>0</v>
      </c>
      <c r="N9" s="17">
        <v>2021</v>
      </c>
      <c r="O9" s="12" t="s">
        <v>28</v>
      </c>
      <c r="P9" s="4">
        <v>24671</v>
      </c>
      <c r="Q9" s="13" t="s">
        <v>33</v>
      </c>
      <c r="R9" s="80" t="s">
        <v>36</v>
      </c>
    </row>
    <row r="10" spans="1:19" s="39" customFormat="1" ht="225" customHeight="1" x14ac:dyDescent="0.25">
      <c r="A10" s="191" t="s">
        <v>37</v>
      </c>
      <c r="B10" s="200">
        <f>G10</f>
        <v>7500000</v>
      </c>
      <c r="C10" s="200">
        <v>3750000</v>
      </c>
      <c r="D10" s="209" t="s">
        <v>82</v>
      </c>
      <c r="E10" s="202">
        <f>C10/0.5*0.5</f>
        <v>3750000</v>
      </c>
      <c r="F10" s="200">
        <f>C10+E10</f>
        <v>7500000</v>
      </c>
      <c r="G10" s="200">
        <f>F10</f>
        <v>7500000</v>
      </c>
      <c r="H10" s="68" t="s">
        <v>38</v>
      </c>
      <c r="I10" s="69" t="s">
        <v>39</v>
      </c>
      <c r="J10" s="219" t="s">
        <v>25</v>
      </c>
      <c r="K10" s="212" t="s">
        <v>26</v>
      </c>
      <c r="L10" s="69" t="s">
        <v>98</v>
      </c>
      <c r="M10" s="66">
        <v>0</v>
      </c>
      <c r="N10" s="70" t="s">
        <v>28</v>
      </c>
      <c r="O10" s="70">
        <v>0</v>
      </c>
      <c r="P10" s="75">
        <v>146</v>
      </c>
      <c r="Q10" s="162" t="s">
        <v>29</v>
      </c>
      <c r="R10" s="164" t="s">
        <v>103</v>
      </c>
    </row>
    <row r="11" spans="1:19" s="39" customFormat="1" ht="213.75" customHeight="1" x14ac:dyDescent="0.25">
      <c r="A11" s="196"/>
      <c r="B11" s="201"/>
      <c r="C11" s="201"/>
      <c r="D11" s="210"/>
      <c r="E11" s="203"/>
      <c r="F11" s="201"/>
      <c r="G11" s="201"/>
      <c r="H11" s="114" t="s">
        <v>23</v>
      </c>
      <c r="I11" s="138" t="s">
        <v>24</v>
      </c>
      <c r="J11" s="220"/>
      <c r="K11" s="213"/>
      <c r="L11" s="114" t="s">
        <v>27</v>
      </c>
      <c r="M11" s="2">
        <v>0</v>
      </c>
      <c r="N11" s="2" t="s">
        <v>28</v>
      </c>
      <c r="O11" s="53">
        <v>0</v>
      </c>
      <c r="P11" s="15">
        <v>1063</v>
      </c>
      <c r="Q11" s="163" t="s">
        <v>29</v>
      </c>
      <c r="R11" s="79" t="s">
        <v>104</v>
      </c>
    </row>
    <row r="12" spans="1:19" s="39" customFormat="1" ht="168.75" customHeight="1" x14ac:dyDescent="0.25">
      <c r="A12" s="196"/>
      <c r="B12" s="201"/>
      <c r="C12" s="201"/>
      <c r="D12" s="210"/>
      <c r="E12" s="203"/>
      <c r="F12" s="201"/>
      <c r="G12" s="201"/>
      <c r="H12" s="23" t="s">
        <v>30</v>
      </c>
      <c r="I12" s="138" t="s">
        <v>40</v>
      </c>
      <c r="J12" s="220"/>
      <c r="K12" s="213"/>
      <c r="L12" s="76" t="s">
        <v>32</v>
      </c>
      <c r="M12" s="2">
        <v>0</v>
      </c>
      <c r="N12" s="53">
        <v>2021</v>
      </c>
      <c r="O12" s="2" t="s">
        <v>28</v>
      </c>
      <c r="P12" s="15">
        <v>12931</v>
      </c>
      <c r="Q12" s="27" t="s">
        <v>33</v>
      </c>
      <c r="R12" s="81" t="s">
        <v>41</v>
      </c>
    </row>
    <row r="13" spans="1:19" s="39" customFormat="1" ht="263.25" customHeight="1" x14ac:dyDescent="0.25">
      <c r="A13" s="196"/>
      <c r="B13" s="177">
        <f>G13</f>
        <v>4411764.7058823528</v>
      </c>
      <c r="C13" s="177">
        <v>3750000</v>
      </c>
      <c r="D13" s="210"/>
      <c r="E13" s="204">
        <f>C13/0.85*0.15</f>
        <v>661764.70588235289</v>
      </c>
      <c r="F13" s="177">
        <f>C13+E13</f>
        <v>4411764.7058823528</v>
      </c>
      <c r="G13" s="177">
        <f>F13</f>
        <v>4411764.7058823528</v>
      </c>
      <c r="H13" s="23" t="s">
        <v>38</v>
      </c>
      <c r="I13" s="71" t="s">
        <v>42</v>
      </c>
      <c r="J13" s="198" t="s">
        <v>35</v>
      </c>
      <c r="K13" s="213" t="s">
        <v>26</v>
      </c>
      <c r="L13" s="71" t="s">
        <v>98</v>
      </c>
      <c r="M13" s="2">
        <v>0</v>
      </c>
      <c r="N13" s="53" t="s">
        <v>28</v>
      </c>
      <c r="O13" s="53">
        <v>0</v>
      </c>
      <c r="P13" s="53">
        <v>132</v>
      </c>
      <c r="Q13" s="163" t="s">
        <v>29</v>
      </c>
      <c r="R13" s="65" t="s">
        <v>105</v>
      </c>
    </row>
    <row r="14" spans="1:19" s="39" customFormat="1" ht="217.5" customHeight="1" x14ac:dyDescent="0.25">
      <c r="A14" s="196"/>
      <c r="B14" s="177"/>
      <c r="C14" s="177"/>
      <c r="D14" s="210"/>
      <c r="E14" s="204"/>
      <c r="F14" s="177"/>
      <c r="G14" s="177"/>
      <c r="H14" s="114" t="s">
        <v>23</v>
      </c>
      <c r="I14" s="115" t="s">
        <v>24</v>
      </c>
      <c r="J14" s="198"/>
      <c r="K14" s="213"/>
      <c r="L14" s="114" t="s">
        <v>27</v>
      </c>
      <c r="M14" s="2">
        <v>0</v>
      </c>
      <c r="N14" s="2" t="s">
        <v>28</v>
      </c>
      <c r="O14" s="53">
        <v>0</v>
      </c>
      <c r="P14" s="15">
        <v>502</v>
      </c>
      <c r="Q14" s="163" t="s">
        <v>29</v>
      </c>
      <c r="R14" s="79" t="s">
        <v>106</v>
      </c>
    </row>
    <row r="15" spans="1:19" s="39" customFormat="1" ht="163.9" customHeight="1" thickBot="1" x14ac:dyDescent="0.3">
      <c r="A15" s="197"/>
      <c r="B15" s="178"/>
      <c r="C15" s="178"/>
      <c r="D15" s="211"/>
      <c r="E15" s="205"/>
      <c r="F15" s="178"/>
      <c r="G15" s="178"/>
      <c r="H15" s="19" t="s">
        <v>30</v>
      </c>
      <c r="I15" s="161" t="s">
        <v>31</v>
      </c>
      <c r="J15" s="217"/>
      <c r="K15" s="218"/>
      <c r="L15" s="77" t="s">
        <v>32</v>
      </c>
      <c r="M15" s="12">
        <v>0</v>
      </c>
      <c r="N15" s="17">
        <v>2021</v>
      </c>
      <c r="O15" s="17" t="s">
        <v>28</v>
      </c>
      <c r="P15" s="165">
        <v>6168</v>
      </c>
      <c r="Q15" s="94" t="s">
        <v>33</v>
      </c>
      <c r="R15" s="82" t="s">
        <v>43</v>
      </c>
    </row>
    <row r="16" spans="1:19" x14ac:dyDescent="0.25">
      <c r="A16" s="118"/>
      <c r="B16" s="119" t="s">
        <v>44</v>
      </c>
      <c r="C16" s="147">
        <f>C6+C10</f>
        <v>8750000</v>
      </c>
      <c r="D16" s="148"/>
      <c r="E16" s="149">
        <f>E6+E10</f>
        <v>8750000</v>
      </c>
      <c r="F16" s="150">
        <f>F6+F10</f>
        <v>17500000</v>
      </c>
      <c r="G16" s="123"/>
      <c r="H16" s="124"/>
      <c r="I16" s="125"/>
      <c r="J16" s="126"/>
      <c r="K16" s="127"/>
      <c r="L16" s="128"/>
      <c r="M16" s="127">
        <f>SUM(M6:M15)</f>
        <v>0</v>
      </c>
      <c r="N16" s="129"/>
      <c r="O16" s="127">
        <f>SUM(O6:O15)</f>
        <v>0</v>
      </c>
      <c r="P16" s="130">
        <f>SUM(P6:P15)</f>
        <v>66279</v>
      </c>
      <c r="Q16" s="131"/>
      <c r="R16" s="132"/>
    </row>
    <row r="17" spans="1:18" x14ac:dyDescent="0.25">
      <c r="A17" s="118"/>
      <c r="B17" s="119" t="s">
        <v>45</v>
      </c>
      <c r="C17" s="147">
        <f>C8+C13</f>
        <v>18750000</v>
      </c>
      <c r="D17" s="148"/>
      <c r="E17" s="149">
        <f>E8+E13</f>
        <v>3308823.5294117643</v>
      </c>
      <c r="F17" s="150">
        <f>F8+F13</f>
        <v>22058823.529411763</v>
      </c>
      <c r="G17" s="123"/>
      <c r="H17" s="124"/>
      <c r="I17" s="125"/>
      <c r="J17" s="126"/>
      <c r="K17" s="127"/>
      <c r="L17" s="128"/>
      <c r="M17" s="127"/>
      <c r="N17" s="129"/>
      <c r="O17" s="127"/>
      <c r="P17" s="130"/>
      <c r="Q17" s="131"/>
      <c r="R17" s="132"/>
    </row>
    <row r="18" spans="1:18" x14ac:dyDescent="0.25">
      <c r="A18" s="118"/>
      <c r="B18" s="119"/>
      <c r="C18" s="120"/>
      <c r="D18" s="118"/>
      <c r="E18" s="121"/>
      <c r="F18" s="122"/>
      <c r="G18" s="123"/>
      <c r="H18" s="124"/>
      <c r="I18" s="125"/>
      <c r="J18" s="126"/>
      <c r="K18" s="127"/>
      <c r="L18" s="128"/>
      <c r="M18" s="127" t="s">
        <v>30</v>
      </c>
      <c r="N18" s="129"/>
      <c r="O18" s="127"/>
      <c r="P18" s="130">
        <f>P7+P9+P12+P15</f>
        <v>61011</v>
      </c>
      <c r="Q18" s="131"/>
      <c r="R18" s="132"/>
    </row>
    <row r="20" spans="1:18" ht="30" x14ac:dyDescent="0.25">
      <c r="A20" s="105" t="s">
        <v>46</v>
      </c>
      <c r="B20" s="11" t="s">
        <v>47</v>
      </c>
      <c r="C20" s="105" t="s">
        <v>48</v>
      </c>
      <c r="D20" s="105" t="s">
        <v>49</v>
      </c>
      <c r="E20" s="11" t="s">
        <v>7</v>
      </c>
      <c r="F20" s="11" t="s">
        <v>8</v>
      </c>
      <c r="G20" s="105" t="s">
        <v>50</v>
      </c>
      <c r="H20" s="105" t="s">
        <v>51</v>
      </c>
      <c r="I20" s="105" t="s">
        <v>12</v>
      </c>
    </row>
    <row r="21" spans="1:18" ht="165" x14ac:dyDescent="0.25">
      <c r="A21" s="107" t="str">
        <f>H10</f>
        <v>RCO16</v>
      </c>
      <c r="B21" s="107" t="str">
        <f>I10</f>
        <v>Participations of institutional stakeholders in entrepreneurial discovery process (suinteresuotosios institucijos, dalyvaujančios verslininkystės galimybių paieškos procese )</v>
      </c>
      <c r="C21" s="107" t="str">
        <f>L10</f>
        <v>Participations of institutional stakeholders (Institucinių suinteresuotųjų šalių dalyvavimas)</v>
      </c>
      <c r="D21" s="107">
        <v>0</v>
      </c>
      <c r="E21" s="109" t="s">
        <v>25</v>
      </c>
      <c r="F21" s="20" t="s">
        <v>26</v>
      </c>
      <c r="G21" s="107" t="s">
        <v>28</v>
      </c>
      <c r="H21" s="107">
        <f>O10</f>
        <v>0</v>
      </c>
      <c r="I21" s="10">
        <f>P10</f>
        <v>146</v>
      </c>
    </row>
    <row r="22" spans="1:18" ht="165" x14ac:dyDescent="0.25">
      <c r="A22" s="107" t="str">
        <f>H13</f>
        <v>RCO16</v>
      </c>
      <c r="B22" s="107" t="str">
        <f>I13</f>
        <v>Participations of institutional stakeholders in entrepreneurial discovery process (suinteresuotosios institucijos, dalyvaujančios verslininkystės galimybių paieškos procese)</v>
      </c>
      <c r="C22" s="107" t="str">
        <f>L13</f>
        <v>Participations of institutional stakeholders (Institucinių suinteresuotųjų šalių dalyvavimas)</v>
      </c>
      <c r="D22" s="107">
        <v>0</v>
      </c>
      <c r="E22" s="117" t="s">
        <v>35</v>
      </c>
      <c r="F22" s="20" t="s">
        <v>26</v>
      </c>
      <c r="G22" s="107" t="s">
        <v>28</v>
      </c>
      <c r="H22" s="107">
        <f>O13</f>
        <v>0</v>
      </c>
      <c r="I22" s="107">
        <f>P13</f>
        <v>132</v>
      </c>
    </row>
    <row r="23" spans="1:18" ht="165" x14ac:dyDescent="0.25">
      <c r="A23" s="133" t="str">
        <f>H6</f>
        <v>RCO101</v>
      </c>
      <c r="B23" s="134" t="str">
        <f>I6</f>
        <v>SMEs investing in skills for smart specialisation, for industrial transition and entrepreneurship (MVĮ, investuojančios į pažangiajai specializacijai, pramonės pertvarkai ir verslumui reikalingų įgūdžių ugdymą)</v>
      </c>
      <c r="C23" s="135" t="str">
        <f>L6</f>
        <v>Enterprises</v>
      </c>
      <c r="D23" s="20">
        <v>0</v>
      </c>
      <c r="E23" s="109" t="s">
        <v>25</v>
      </c>
      <c r="F23" s="20" t="s">
        <v>26</v>
      </c>
      <c r="G23" s="14" t="s">
        <v>28</v>
      </c>
      <c r="H23" s="5">
        <f>O6+O11</f>
        <v>0</v>
      </c>
      <c r="I23" s="24">
        <f>P6+P11</f>
        <v>2481</v>
      </c>
    </row>
    <row r="24" spans="1:18" ht="165" x14ac:dyDescent="0.25">
      <c r="A24" s="136" t="str">
        <f>H8</f>
        <v>RCO101</v>
      </c>
      <c r="B24" s="117" t="str">
        <f>I8</f>
        <v>SMEs investing in skills for smart specialisation, for industrial transition and entrepreneurship (MVĮ, investuojančios į pažangiajai specializacijai, pramonės pertvarkai ir verslumui reikalingų įgūdžių ugdymą)</v>
      </c>
      <c r="C24" s="116" t="str">
        <f>L8</f>
        <v>Enterprises</v>
      </c>
      <c r="D24" s="106">
        <v>0</v>
      </c>
      <c r="E24" s="117" t="s">
        <v>35</v>
      </c>
      <c r="F24" s="106" t="s">
        <v>26</v>
      </c>
      <c r="G24" s="2" t="s">
        <v>28</v>
      </c>
      <c r="H24" s="2">
        <f>O8+O14</f>
        <v>0</v>
      </c>
      <c r="I24" s="6">
        <f>P8+P14</f>
        <v>2509</v>
      </c>
    </row>
    <row r="25" spans="1:18" ht="315" x14ac:dyDescent="0.25">
      <c r="A25" s="22" t="str">
        <f>H7</f>
        <v>RCR98</v>
      </c>
      <c r="B25" s="115" t="str">
        <f>I7</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5" s="137" t="str">
        <f>L7</f>
        <v>Participants</v>
      </c>
      <c r="D25" s="106">
        <v>0</v>
      </c>
      <c r="E25" s="109" t="s">
        <v>25</v>
      </c>
      <c r="F25" s="106" t="s">
        <v>26</v>
      </c>
      <c r="G25" s="2">
        <v>2021</v>
      </c>
      <c r="H25" s="2" t="s">
        <v>28</v>
      </c>
      <c r="I25" s="6">
        <f>P7+P12</f>
        <v>30172</v>
      </c>
    </row>
    <row r="26" spans="1:18" ht="315" x14ac:dyDescent="0.25">
      <c r="A26" s="23" t="str">
        <f>H9</f>
        <v>RCR98</v>
      </c>
      <c r="B26" s="115" t="str">
        <f>I9</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6" s="116" t="str">
        <f>L9</f>
        <v>Participants</v>
      </c>
      <c r="D26" s="106">
        <v>0</v>
      </c>
      <c r="E26" s="108" t="s">
        <v>35</v>
      </c>
      <c r="F26" s="106" t="s">
        <v>26</v>
      </c>
      <c r="G26" s="2">
        <v>2021</v>
      </c>
      <c r="H26" s="2" t="s">
        <v>28</v>
      </c>
      <c r="I26" s="21">
        <f>P9+P15</f>
        <v>30839</v>
      </c>
    </row>
    <row r="27" spans="1:18" x14ac:dyDescent="0.25">
      <c r="D27">
        <f>SUM(D21:D26)</f>
        <v>0</v>
      </c>
      <c r="H27">
        <f>SUM(H21:H26)</f>
        <v>0</v>
      </c>
      <c r="I27" s="1">
        <f>SUM(I21:I26)</f>
        <v>66279</v>
      </c>
      <c r="J27" t="b">
        <f>I27=P16</f>
        <v>1</v>
      </c>
    </row>
  </sheetData>
  <mergeCells count="47">
    <mergeCell ref="C13:C15"/>
    <mergeCell ref="L4:L5"/>
    <mergeCell ref="M4:N4"/>
    <mergeCell ref="O4:O5"/>
    <mergeCell ref="K6:K7"/>
    <mergeCell ref="D6:D9"/>
    <mergeCell ref="E6:E7"/>
    <mergeCell ref="F6:F7"/>
    <mergeCell ref="G6:G7"/>
    <mergeCell ref="J6:J7"/>
    <mergeCell ref="J13:J15"/>
    <mergeCell ref="K13:K15"/>
    <mergeCell ref="K8:K9"/>
    <mergeCell ref="J10:J12"/>
    <mergeCell ref="K10:K12"/>
    <mergeCell ref="A10:A15"/>
    <mergeCell ref="J8:J9"/>
    <mergeCell ref="B10:B12"/>
    <mergeCell ref="E10:E12"/>
    <mergeCell ref="F10:F12"/>
    <mergeCell ref="G10:G12"/>
    <mergeCell ref="B13:B15"/>
    <mergeCell ref="E13:E15"/>
    <mergeCell ref="F13:F15"/>
    <mergeCell ref="G13:G15"/>
    <mergeCell ref="B8:B9"/>
    <mergeCell ref="E8:E9"/>
    <mergeCell ref="F8:F9"/>
    <mergeCell ref="G8:G9"/>
    <mergeCell ref="C10:C12"/>
    <mergeCell ref="D10:D15"/>
    <mergeCell ref="A1:H1"/>
    <mergeCell ref="Q4:Q5"/>
    <mergeCell ref="C8:C9"/>
    <mergeCell ref="K4:K5"/>
    <mergeCell ref="R4:R5"/>
    <mergeCell ref="H4:I4"/>
    <mergeCell ref="J4:J5"/>
    <mergeCell ref="A4:A5"/>
    <mergeCell ref="B4:B5"/>
    <mergeCell ref="C4:C5"/>
    <mergeCell ref="D4:F4"/>
    <mergeCell ref="G4:G5"/>
    <mergeCell ref="A6:A9"/>
    <mergeCell ref="C6:C7"/>
    <mergeCell ref="B6:B7"/>
    <mergeCell ref="P4:P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zoomScale="75" zoomScaleNormal="75" workbookViewId="0">
      <selection activeCell="T9" sqref="T9"/>
    </sheetView>
  </sheetViews>
  <sheetFormatPr defaultRowHeight="15" x14ac:dyDescent="0.25"/>
  <cols>
    <col min="1" max="1" width="33.7109375" customWidth="1"/>
    <col min="2" max="2" width="26.28515625" customWidth="1"/>
    <col min="3" max="3" width="16.5703125" bestFit="1" customWidth="1"/>
    <col min="4" max="4" width="25.42578125" customWidth="1"/>
    <col min="5" max="5" width="18.42578125" customWidth="1"/>
    <col min="6" max="6" width="18.85546875" customWidth="1"/>
    <col min="7" max="7" width="16.42578125" customWidth="1"/>
    <col min="8" max="8" width="23.140625" customWidth="1"/>
    <col min="9" max="9" width="34.5703125" customWidth="1"/>
    <col min="10" max="10" width="14.28515625" customWidth="1"/>
    <col min="11" max="11" width="17" customWidth="1"/>
    <col min="12" max="12" width="26.7109375" customWidth="1"/>
    <col min="13" max="14" width="11.5703125" customWidth="1"/>
    <col min="15" max="15" width="12.28515625" customWidth="1"/>
    <col min="16" max="16" width="19.85546875" customWidth="1"/>
    <col min="17" max="17" width="18.5703125" bestFit="1" customWidth="1"/>
    <col min="18" max="18" width="86.28515625" customWidth="1"/>
  </cols>
  <sheetData>
    <row r="1" spans="1:18" x14ac:dyDescent="0.25">
      <c r="A1" s="102" t="s">
        <v>100</v>
      </c>
    </row>
    <row r="2" spans="1:18" ht="15.75" thickBot="1" x14ac:dyDescent="0.3">
      <c r="A2" t="s">
        <v>52</v>
      </c>
    </row>
    <row r="3" spans="1:18" x14ac:dyDescent="0.25">
      <c r="A3" s="224" t="s">
        <v>53</v>
      </c>
      <c r="B3" s="183" t="s">
        <v>2</v>
      </c>
      <c r="C3" s="187" t="s">
        <v>3</v>
      </c>
      <c r="D3" s="183" t="s">
        <v>4</v>
      </c>
      <c r="E3" s="183"/>
      <c r="F3" s="183"/>
      <c r="G3" s="189" t="s">
        <v>5</v>
      </c>
      <c r="H3" s="179" t="s">
        <v>6</v>
      </c>
      <c r="I3" s="179"/>
      <c r="J3" s="183" t="s">
        <v>7</v>
      </c>
      <c r="K3" s="179" t="s">
        <v>8</v>
      </c>
      <c r="L3" s="183" t="s">
        <v>9</v>
      </c>
      <c r="M3" s="183" t="s">
        <v>10</v>
      </c>
      <c r="N3" s="183"/>
      <c r="O3" s="183" t="s">
        <v>51</v>
      </c>
      <c r="P3" s="183" t="s">
        <v>12</v>
      </c>
      <c r="Q3" s="221" t="s">
        <v>13</v>
      </c>
      <c r="R3" s="223" t="s">
        <v>14</v>
      </c>
    </row>
    <row r="4" spans="1:18" ht="30.75" thickBot="1" x14ac:dyDescent="0.3">
      <c r="A4" s="225"/>
      <c r="B4" s="184"/>
      <c r="C4" s="188"/>
      <c r="D4" s="61" t="s">
        <v>15</v>
      </c>
      <c r="E4" s="61" t="s">
        <v>16</v>
      </c>
      <c r="F4" s="62" t="s">
        <v>17</v>
      </c>
      <c r="G4" s="190"/>
      <c r="H4" s="61" t="s">
        <v>18</v>
      </c>
      <c r="I4" s="61" t="s">
        <v>19</v>
      </c>
      <c r="J4" s="184"/>
      <c r="K4" s="180"/>
      <c r="L4" s="184"/>
      <c r="M4" s="63" t="s">
        <v>20</v>
      </c>
      <c r="N4" s="63" t="s">
        <v>21</v>
      </c>
      <c r="O4" s="184"/>
      <c r="P4" s="184"/>
      <c r="Q4" s="222"/>
      <c r="R4" s="223"/>
    </row>
    <row r="5" spans="1:18" ht="75" x14ac:dyDescent="0.25">
      <c r="A5" s="226" t="s">
        <v>54</v>
      </c>
      <c r="B5" s="231">
        <f>F5</f>
        <v>18717594</v>
      </c>
      <c r="C5" s="232">
        <v>9358797</v>
      </c>
      <c r="D5" s="234" t="s">
        <v>55</v>
      </c>
      <c r="E5" s="236">
        <f>C5</f>
        <v>9358797</v>
      </c>
      <c r="F5" s="232">
        <f>C5+E5</f>
        <v>18717594</v>
      </c>
      <c r="G5" s="232">
        <f>F5</f>
        <v>18717594</v>
      </c>
      <c r="H5" s="70" t="s">
        <v>56</v>
      </c>
      <c r="I5" s="83" t="s">
        <v>57</v>
      </c>
      <c r="J5" s="242" t="s">
        <v>44</v>
      </c>
      <c r="K5" s="245" t="s">
        <v>26</v>
      </c>
      <c r="L5" s="84" t="s">
        <v>58</v>
      </c>
      <c r="M5" s="70">
        <v>0</v>
      </c>
      <c r="N5" s="70" t="s">
        <v>28</v>
      </c>
      <c r="O5" s="70">
        <v>10</v>
      </c>
      <c r="P5" s="70">
        <v>95</v>
      </c>
      <c r="Q5" s="166" t="s">
        <v>33</v>
      </c>
      <c r="R5" s="103" t="s">
        <v>84</v>
      </c>
    </row>
    <row r="6" spans="1:18" ht="120" x14ac:dyDescent="0.25">
      <c r="A6" s="227"/>
      <c r="B6" s="206"/>
      <c r="C6" s="233"/>
      <c r="D6" s="235"/>
      <c r="E6" s="237"/>
      <c r="F6" s="233"/>
      <c r="G6" s="233"/>
      <c r="H6" s="53" t="s">
        <v>59</v>
      </c>
      <c r="I6" s="86" t="s">
        <v>60</v>
      </c>
      <c r="J6" s="243"/>
      <c r="K6" s="246"/>
      <c r="L6" s="58" t="s">
        <v>58</v>
      </c>
      <c r="M6" s="16">
        <v>0</v>
      </c>
      <c r="N6" s="16" t="s">
        <v>28</v>
      </c>
      <c r="O6" s="16">
        <v>10</v>
      </c>
      <c r="P6" s="16">
        <v>95</v>
      </c>
      <c r="Q6" s="167" t="s">
        <v>33</v>
      </c>
      <c r="R6" s="104" t="s">
        <v>85</v>
      </c>
    </row>
    <row r="7" spans="1:18" ht="60" x14ac:dyDescent="0.25">
      <c r="A7" s="228"/>
      <c r="B7" s="206"/>
      <c r="C7" s="233"/>
      <c r="D7" s="235"/>
      <c r="E7" s="237"/>
      <c r="F7" s="233"/>
      <c r="G7" s="233"/>
      <c r="H7" s="57" t="s">
        <v>61</v>
      </c>
      <c r="I7" s="87" t="s">
        <v>62</v>
      </c>
      <c r="J7" s="244"/>
      <c r="K7" s="247"/>
      <c r="L7" s="54" t="s">
        <v>58</v>
      </c>
      <c r="M7" s="53">
        <v>0</v>
      </c>
      <c r="N7" s="53" t="s">
        <v>28</v>
      </c>
      <c r="O7" s="16">
        <v>10</v>
      </c>
      <c r="P7" s="16">
        <v>95</v>
      </c>
      <c r="Q7" s="168" t="s">
        <v>33</v>
      </c>
      <c r="R7" s="172" t="s">
        <v>84</v>
      </c>
    </row>
    <row r="8" spans="1:18" ht="75" x14ac:dyDescent="0.25">
      <c r="A8" s="228"/>
      <c r="B8" s="206"/>
      <c r="C8" s="233"/>
      <c r="D8" s="235"/>
      <c r="E8" s="237"/>
      <c r="F8" s="233"/>
      <c r="G8" s="233"/>
      <c r="H8" s="88" t="s">
        <v>63</v>
      </c>
      <c r="I8" s="89" t="s">
        <v>64</v>
      </c>
      <c r="J8" s="244"/>
      <c r="K8" s="247"/>
      <c r="L8" s="141" t="s">
        <v>58</v>
      </c>
      <c r="M8" s="76">
        <v>0</v>
      </c>
      <c r="N8" s="76">
        <v>2021</v>
      </c>
      <c r="O8" s="76" t="s">
        <v>28</v>
      </c>
      <c r="P8" s="53">
        <v>30</v>
      </c>
      <c r="Q8" s="168" t="s">
        <v>33</v>
      </c>
      <c r="R8" s="172" t="s">
        <v>86</v>
      </c>
    </row>
    <row r="9" spans="1:18" ht="45" x14ac:dyDescent="0.25">
      <c r="A9" s="228"/>
      <c r="B9" s="206"/>
      <c r="C9" s="233"/>
      <c r="D9" s="235"/>
      <c r="E9" s="237"/>
      <c r="F9" s="233"/>
      <c r="G9" s="233"/>
      <c r="H9" s="141" t="s">
        <v>65</v>
      </c>
      <c r="I9" s="90" t="s">
        <v>66</v>
      </c>
      <c r="J9" s="244"/>
      <c r="K9" s="247"/>
      <c r="L9" s="141" t="s">
        <v>67</v>
      </c>
      <c r="M9" s="91">
        <v>0</v>
      </c>
      <c r="N9" s="91">
        <v>2021</v>
      </c>
      <c r="O9" s="64" t="s">
        <v>28</v>
      </c>
      <c r="P9" s="145">
        <v>5</v>
      </c>
      <c r="Q9" s="169" t="s">
        <v>33</v>
      </c>
      <c r="R9" s="172" t="s">
        <v>87</v>
      </c>
    </row>
    <row r="10" spans="1:18" ht="75" x14ac:dyDescent="0.25">
      <c r="A10" s="228"/>
      <c r="B10" s="206">
        <f>F10</f>
        <v>10836500</v>
      </c>
      <c r="C10" s="248">
        <v>5418250</v>
      </c>
      <c r="D10" s="249" t="s">
        <v>68</v>
      </c>
      <c r="E10" s="251">
        <f>C10</f>
        <v>5418250</v>
      </c>
      <c r="F10" s="248">
        <f>C10+E10</f>
        <v>10836500</v>
      </c>
      <c r="G10" s="248">
        <f>F10</f>
        <v>10836500</v>
      </c>
      <c r="H10" s="53" t="s">
        <v>56</v>
      </c>
      <c r="I10" s="86" t="s">
        <v>57</v>
      </c>
      <c r="J10" s="244"/>
      <c r="K10" s="247"/>
      <c r="L10" s="58" t="s">
        <v>58</v>
      </c>
      <c r="M10" s="16">
        <v>0</v>
      </c>
      <c r="N10" s="16" t="s">
        <v>28</v>
      </c>
      <c r="O10" s="16">
        <v>6</v>
      </c>
      <c r="P10" s="16">
        <v>55</v>
      </c>
      <c r="Q10" s="167" t="s">
        <v>33</v>
      </c>
      <c r="R10" s="103" t="s">
        <v>88</v>
      </c>
    </row>
    <row r="11" spans="1:18" ht="120" x14ac:dyDescent="0.25">
      <c r="A11" s="228"/>
      <c r="B11" s="206"/>
      <c r="C11" s="233"/>
      <c r="D11" s="250"/>
      <c r="E11" s="237"/>
      <c r="F11" s="233"/>
      <c r="G11" s="233"/>
      <c r="H11" s="53" t="s">
        <v>59</v>
      </c>
      <c r="I11" s="86" t="s">
        <v>60</v>
      </c>
      <c r="J11" s="244"/>
      <c r="K11" s="247"/>
      <c r="L11" s="58" t="s">
        <v>58</v>
      </c>
      <c r="M11" s="16">
        <v>0</v>
      </c>
      <c r="N11" s="16" t="s">
        <v>28</v>
      </c>
      <c r="O11" s="16">
        <v>6</v>
      </c>
      <c r="P11" s="16">
        <v>55</v>
      </c>
      <c r="Q11" s="167" t="s">
        <v>33</v>
      </c>
      <c r="R11" s="104" t="s">
        <v>89</v>
      </c>
    </row>
    <row r="12" spans="1:18" ht="60" x14ac:dyDescent="0.25">
      <c r="A12" s="228"/>
      <c r="B12" s="206"/>
      <c r="C12" s="233"/>
      <c r="D12" s="250"/>
      <c r="E12" s="237"/>
      <c r="F12" s="233"/>
      <c r="G12" s="233"/>
      <c r="H12" s="57" t="s">
        <v>61</v>
      </c>
      <c r="I12" s="87" t="s">
        <v>62</v>
      </c>
      <c r="J12" s="244"/>
      <c r="K12" s="247"/>
      <c r="L12" s="54" t="s">
        <v>58</v>
      </c>
      <c r="M12" s="53">
        <v>0</v>
      </c>
      <c r="N12" s="53" t="s">
        <v>28</v>
      </c>
      <c r="O12" s="16">
        <v>6</v>
      </c>
      <c r="P12" s="16">
        <v>55</v>
      </c>
      <c r="Q12" s="168" t="s">
        <v>33</v>
      </c>
      <c r="R12" s="172" t="s">
        <v>88</v>
      </c>
    </row>
    <row r="13" spans="1:18" ht="75" x14ac:dyDescent="0.25">
      <c r="A13" s="228"/>
      <c r="B13" s="206"/>
      <c r="C13" s="233"/>
      <c r="D13" s="250"/>
      <c r="E13" s="237"/>
      <c r="F13" s="233"/>
      <c r="G13" s="233"/>
      <c r="H13" s="88" t="s">
        <v>63</v>
      </c>
      <c r="I13" s="89" t="s">
        <v>64</v>
      </c>
      <c r="J13" s="244"/>
      <c r="K13" s="247"/>
      <c r="L13" s="141" t="s">
        <v>58</v>
      </c>
      <c r="M13" s="76">
        <v>0</v>
      </c>
      <c r="N13" s="76">
        <v>2021</v>
      </c>
      <c r="O13" s="76" t="s">
        <v>28</v>
      </c>
      <c r="P13" s="53">
        <v>17</v>
      </c>
      <c r="Q13" s="168" t="s">
        <v>33</v>
      </c>
      <c r="R13" s="172" t="s">
        <v>90</v>
      </c>
    </row>
    <row r="14" spans="1:18" ht="45" x14ac:dyDescent="0.25">
      <c r="A14" s="228"/>
      <c r="B14" s="206"/>
      <c r="C14" s="233"/>
      <c r="D14" s="250"/>
      <c r="E14" s="237"/>
      <c r="F14" s="233"/>
      <c r="G14" s="233"/>
      <c r="H14" s="141" t="s">
        <v>65</v>
      </c>
      <c r="I14" s="90" t="s">
        <v>66</v>
      </c>
      <c r="J14" s="244"/>
      <c r="K14" s="247"/>
      <c r="L14" s="141" t="s">
        <v>67</v>
      </c>
      <c r="M14" s="91">
        <v>0</v>
      </c>
      <c r="N14" s="91">
        <v>2021</v>
      </c>
      <c r="O14" s="64" t="s">
        <v>28</v>
      </c>
      <c r="P14" s="145">
        <v>3</v>
      </c>
      <c r="Q14" s="169" t="s">
        <v>33</v>
      </c>
      <c r="R14" s="172" t="s">
        <v>91</v>
      </c>
    </row>
    <row r="15" spans="1:18" ht="75" x14ac:dyDescent="0.25">
      <c r="A15" s="228"/>
      <c r="B15" s="206">
        <f>F15</f>
        <v>7557903</v>
      </c>
      <c r="C15" s="238">
        <v>7557903</v>
      </c>
      <c r="D15" s="239" t="s">
        <v>92</v>
      </c>
      <c r="E15" s="241">
        <v>0</v>
      </c>
      <c r="F15" s="248">
        <f>C15+E15</f>
        <v>7557903</v>
      </c>
      <c r="G15" s="248">
        <f>F15</f>
        <v>7557903</v>
      </c>
      <c r="H15" s="57" t="s">
        <v>56</v>
      </c>
      <c r="I15" s="142" t="s">
        <v>57</v>
      </c>
      <c r="J15" s="244" t="s">
        <v>69</v>
      </c>
      <c r="K15" s="247" t="s">
        <v>26</v>
      </c>
      <c r="L15" s="54" t="s">
        <v>58</v>
      </c>
      <c r="M15" s="53">
        <v>0</v>
      </c>
      <c r="N15" s="53" t="s">
        <v>28</v>
      </c>
      <c r="O15" s="56">
        <v>4</v>
      </c>
      <c r="P15" s="56">
        <v>40</v>
      </c>
      <c r="Q15" s="168" t="s">
        <v>33</v>
      </c>
      <c r="R15" s="172" t="s">
        <v>93</v>
      </c>
    </row>
    <row r="16" spans="1:18" ht="120" x14ac:dyDescent="0.25">
      <c r="A16" s="228"/>
      <c r="B16" s="206"/>
      <c r="C16" s="233"/>
      <c r="D16" s="240"/>
      <c r="E16" s="237"/>
      <c r="F16" s="233"/>
      <c r="G16" s="233"/>
      <c r="H16" s="57" t="s">
        <v>59</v>
      </c>
      <c r="I16" s="142" t="s">
        <v>60</v>
      </c>
      <c r="J16" s="244"/>
      <c r="K16" s="247"/>
      <c r="L16" s="54" t="s">
        <v>58</v>
      </c>
      <c r="M16" s="16">
        <v>0</v>
      </c>
      <c r="N16" s="16" t="s">
        <v>28</v>
      </c>
      <c r="O16" s="56">
        <v>4</v>
      </c>
      <c r="P16" s="56">
        <v>40</v>
      </c>
      <c r="Q16" s="168" t="s">
        <v>33</v>
      </c>
      <c r="R16" s="172" t="s">
        <v>94</v>
      </c>
    </row>
    <row r="17" spans="1:18" ht="60" x14ac:dyDescent="0.25">
      <c r="A17" s="228"/>
      <c r="B17" s="206"/>
      <c r="C17" s="233"/>
      <c r="D17" s="240"/>
      <c r="E17" s="237"/>
      <c r="F17" s="233"/>
      <c r="G17" s="233"/>
      <c r="H17" s="55" t="s">
        <v>61</v>
      </c>
      <c r="I17" s="143" t="s">
        <v>62</v>
      </c>
      <c r="J17" s="244"/>
      <c r="K17" s="247"/>
      <c r="L17" s="54" t="s">
        <v>58</v>
      </c>
      <c r="M17" s="53">
        <v>0</v>
      </c>
      <c r="N17" s="53" t="s">
        <v>28</v>
      </c>
      <c r="O17" s="56">
        <v>4</v>
      </c>
      <c r="P17" s="56">
        <v>40</v>
      </c>
      <c r="Q17" s="168" t="s">
        <v>33</v>
      </c>
      <c r="R17" s="172" t="s">
        <v>93</v>
      </c>
    </row>
    <row r="18" spans="1:18" ht="45" x14ac:dyDescent="0.25">
      <c r="A18" s="229"/>
      <c r="B18" s="206"/>
      <c r="C18" s="233"/>
      <c r="D18" s="240"/>
      <c r="E18" s="237"/>
      <c r="F18" s="233"/>
      <c r="G18" s="233"/>
      <c r="H18" s="88" t="s">
        <v>63</v>
      </c>
      <c r="I18" s="89" t="s">
        <v>70</v>
      </c>
      <c r="J18" s="244"/>
      <c r="K18" s="247"/>
      <c r="L18" s="144" t="s">
        <v>71</v>
      </c>
      <c r="M18" s="92">
        <v>0</v>
      </c>
      <c r="N18" s="92">
        <v>2021</v>
      </c>
      <c r="O18" s="93" t="s">
        <v>28</v>
      </c>
      <c r="P18" s="110">
        <v>12</v>
      </c>
      <c r="Q18" s="170" t="s">
        <v>33</v>
      </c>
      <c r="R18" s="172" t="s">
        <v>77</v>
      </c>
    </row>
    <row r="19" spans="1:18" ht="45" x14ac:dyDescent="0.25">
      <c r="A19" s="229"/>
      <c r="B19" s="206"/>
      <c r="C19" s="233"/>
      <c r="D19" s="240"/>
      <c r="E19" s="237"/>
      <c r="F19" s="233"/>
      <c r="G19" s="233"/>
      <c r="H19" s="141" t="s">
        <v>65</v>
      </c>
      <c r="I19" s="141" t="s">
        <v>66</v>
      </c>
      <c r="J19" s="244"/>
      <c r="K19" s="247"/>
      <c r="L19" s="141" t="s">
        <v>67</v>
      </c>
      <c r="M19" s="91">
        <v>0</v>
      </c>
      <c r="N19" s="91">
        <v>2021</v>
      </c>
      <c r="O19" s="64" t="s">
        <v>28</v>
      </c>
      <c r="P19" s="145">
        <v>2</v>
      </c>
      <c r="Q19" s="169" t="s">
        <v>33</v>
      </c>
      <c r="R19" s="172" t="s">
        <v>78</v>
      </c>
    </row>
    <row r="20" spans="1:18" ht="75" x14ac:dyDescent="0.25">
      <c r="A20" s="229"/>
      <c r="B20" s="251">
        <v>6855715</v>
      </c>
      <c r="C20" s="238">
        <v>4375628</v>
      </c>
      <c r="D20" s="256" t="s">
        <v>95</v>
      </c>
      <c r="E20" s="241">
        <v>0</v>
      </c>
      <c r="F20" s="248">
        <f>C20+E20</f>
        <v>4375628</v>
      </c>
      <c r="G20" s="248">
        <f>F20</f>
        <v>4375628</v>
      </c>
      <c r="H20" s="57" t="s">
        <v>56</v>
      </c>
      <c r="I20" s="142" t="s">
        <v>57</v>
      </c>
      <c r="J20" s="244"/>
      <c r="K20" s="247"/>
      <c r="L20" s="54" t="s">
        <v>58</v>
      </c>
      <c r="M20" s="53">
        <v>0</v>
      </c>
      <c r="N20" s="53" t="s">
        <v>28</v>
      </c>
      <c r="O20" s="56">
        <v>2</v>
      </c>
      <c r="P20" s="56">
        <v>20</v>
      </c>
      <c r="Q20" s="168" t="s">
        <v>33</v>
      </c>
      <c r="R20" s="172" t="s">
        <v>96</v>
      </c>
    </row>
    <row r="21" spans="1:18" ht="120" x14ac:dyDescent="0.25">
      <c r="A21" s="229"/>
      <c r="B21" s="237"/>
      <c r="C21" s="233"/>
      <c r="D21" s="257"/>
      <c r="E21" s="237"/>
      <c r="F21" s="233"/>
      <c r="G21" s="233"/>
      <c r="H21" s="57" t="s">
        <v>59</v>
      </c>
      <c r="I21" s="142" t="s">
        <v>60</v>
      </c>
      <c r="J21" s="244"/>
      <c r="K21" s="247"/>
      <c r="L21" s="54" t="s">
        <v>58</v>
      </c>
      <c r="M21" s="16">
        <v>0</v>
      </c>
      <c r="N21" s="16" t="s">
        <v>28</v>
      </c>
      <c r="O21" s="56">
        <v>2</v>
      </c>
      <c r="P21" s="56">
        <v>20</v>
      </c>
      <c r="Q21" s="168" t="s">
        <v>33</v>
      </c>
      <c r="R21" s="172" t="s">
        <v>97</v>
      </c>
    </row>
    <row r="22" spans="1:18" ht="60" x14ac:dyDescent="0.25">
      <c r="A22" s="229"/>
      <c r="B22" s="237"/>
      <c r="C22" s="233"/>
      <c r="D22" s="257"/>
      <c r="E22" s="237"/>
      <c r="F22" s="233"/>
      <c r="G22" s="233"/>
      <c r="H22" s="55" t="s">
        <v>61</v>
      </c>
      <c r="I22" s="143" t="s">
        <v>62</v>
      </c>
      <c r="J22" s="244"/>
      <c r="K22" s="247"/>
      <c r="L22" s="54" t="s">
        <v>58</v>
      </c>
      <c r="M22" s="53">
        <v>0</v>
      </c>
      <c r="N22" s="53" t="s">
        <v>28</v>
      </c>
      <c r="O22" s="111">
        <v>2</v>
      </c>
      <c r="P22" s="111">
        <v>20</v>
      </c>
      <c r="Q22" s="168" t="s">
        <v>33</v>
      </c>
      <c r="R22" s="172" t="s">
        <v>96</v>
      </c>
    </row>
    <row r="23" spans="1:18" ht="45" x14ac:dyDescent="0.25">
      <c r="A23" s="229"/>
      <c r="B23" s="237"/>
      <c r="C23" s="233"/>
      <c r="D23" s="257"/>
      <c r="E23" s="237"/>
      <c r="F23" s="233"/>
      <c r="G23" s="233"/>
      <c r="H23" s="143" t="s">
        <v>63</v>
      </c>
      <c r="I23" s="87" t="s">
        <v>70</v>
      </c>
      <c r="J23" s="244"/>
      <c r="K23" s="247"/>
      <c r="L23" s="54" t="s">
        <v>71</v>
      </c>
      <c r="M23" s="53">
        <v>0</v>
      </c>
      <c r="N23" s="53">
        <v>2021</v>
      </c>
      <c r="O23" s="56" t="s">
        <v>28</v>
      </c>
      <c r="P23" s="56">
        <v>6</v>
      </c>
      <c r="Q23" s="168" t="s">
        <v>33</v>
      </c>
      <c r="R23" s="172" t="s">
        <v>79</v>
      </c>
    </row>
    <row r="24" spans="1:18" ht="45.75" thickBot="1" x14ac:dyDescent="0.3">
      <c r="A24" s="230"/>
      <c r="B24" s="254"/>
      <c r="C24" s="255"/>
      <c r="D24" s="258"/>
      <c r="E24" s="254"/>
      <c r="F24" s="255"/>
      <c r="G24" s="255"/>
      <c r="H24" s="73" t="s">
        <v>65</v>
      </c>
      <c r="I24" s="73" t="s">
        <v>66</v>
      </c>
      <c r="J24" s="252"/>
      <c r="K24" s="253"/>
      <c r="L24" s="73" t="s">
        <v>67</v>
      </c>
      <c r="M24" s="74">
        <v>0</v>
      </c>
      <c r="N24" s="74">
        <v>2021</v>
      </c>
      <c r="O24" s="94" t="s">
        <v>28</v>
      </c>
      <c r="P24" s="146">
        <v>1</v>
      </c>
      <c r="Q24" s="171" t="s">
        <v>33</v>
      </c>
      <c r="R24" s="172" t="s">
        <v>80</v>
      </c>
    </row>
    <row r="25" spans="1:18" x14ac:dyDescent="0.25">
      <c r="A25" s="46"/>
      <c r="B25" s="3" t="s">
        <v>72</v>
      </c>
      <c r="C25" s="52">
        <f>C5+C10</f>
        <v>14777047</v>
      </c>
      <c r="D25" s="51"/>
      <c r="E25" s="50">
        <f>E5</f>
        <v>9358797</v>
      </c>
      <c r="F25" s="49">
        <f>F5</f>
        <v>18717594</v>
      </c>
      <c r="G25" s="49">
        <f>G5</f>
        <v>18717594</v>
      </c>
      <c r="H25" s="47"/>
      <c r="I25" s="48"/>
      <c r="J25" s="48"/>
      <c r="K25" s="47"/>
      <c r="L25" s="46"/>
      <c r="M25" s="7">
        <f>SUM(M5:M24)</f>
        <v>0</v>
      </c>
      <c r="N25" s="7"/>
      <c r="O25" s="45">
        <f>SUM(O5:O24)</f>
        <v>66</v>
      </c>
      <c r="P25" s="45">
        <f>SUM(P5:P24)</f>
        <v>706</v>
      </c>
      <c r="Q25" s="44"/>
      <c r="R25" s="43"/>
    </row>
    <row r="26" spans="1:18" x14ac:dyDescent="0.25">
      <c r="A26" s="46"/>
      <c r="B26" s="3" t="s">
        <v>45</v>
      </c>
      <c r="C26" s="52">
        <f>C15+C20</f>
        <v>11933531</v>
      </c>
      <c r="D26" s="51"/>
      <c r="E26" s="50">
        <f>E6</f>
        <v>0</v>
      </c>
      <c r="F26" s="49">
        <f>F15</f>
        <v>7557903</v>
      </c>
      <c r="G26" s="49">
        <f>G15</f>
        <v>7557903</v>
      </c>
      <c r="H26" s="47"/>
      <c r="I26" s="48"/>
      <c r="J26" s="48"/>
      <c r="K26" s="47"/>
      <c r="L26" s="46"/>
      <c r="M26" s="7"/>
      <c r="N26" s="7"/>
      <c r="O26" s="45"/>
      <c r="P26" s="45"/>
      <c r="Q26" s="44"/>
      <c r="R26" s="43"/>
    </row>
    <row r="27" spans="1:18" x14ac:dyDescent="0.25">
      <c r="A27" s="40"/>
      <c r="B27" s="9" t="s">
        <v>73</v>
      </c>
      <c r="C27" s="151">
        <f>SUM(C5:C24)</f>
        <v>26710578</v>
      </c>
      <c r="D27" s="42"/>
      <c r="E27" s="151">
        <f>SUM(E5:E24)</f>
        <v>14777047</v>
      </c>
      <c r="F27" s="9">
        <f>SUM(F5:F24)</f>
        <v>41487625</v>
      </c>
      <c r="G27" s="41">
        <f>SUM(G5:G24)</f>
        <v>41487625</v>
      </c>
      <c r="H27" s="152"/>
      <c r="I27" s="152"/>
      <c r="J27" s="8"/>
      <c r="K27" s="40"/>
      <c r="L27" s="153"/>
      <c r="M27" s="39"/>
      <c r="N27" s="38"/>
      <c r="O27" s="37"/>
      <c r="Q27" s="8"/>
      <c r="R27" s="36"/>
    </row>
    <row r="28" spans="1:18" x14ac:dyDescent="0.25">
      <c r="F28" s="35"/>
      <c r="G28" s="35"/>
    </row>
    <row r="29" spans="1:18" ht="60" x14ac:dyDescent="0.25">
      <c r="A29" s="11" t="s">
        <v>46</v>
      </c>
      <c r="B29" s="11" t="s">
        <v>47</v>
      </c>
      <c r="C29" s="11" t="s">
        <v>48</v>
      </c>
      <c r="D29" s="11" t="s">
        <v>49</v>
      </c>
      <c r="E29" s="11" t="s">
        <v>7</v>
      </c>
      <c r="F29" s="11" t="s">
        <v>8</v>
      </c>
      <c r="G29" s="11" t="s">
        <v>50</v>
      </c>
      <c r="H29" s="11" t="s">
        <v>51</v>
      </c>
      <c r="I29" s="34" t="s">
        <v>74</v>
      </c>
      <c r="J29" s="11" t="s">
        <v>12</v>
      </c>
      <c r="K29" s="34" t="s">
        <v>74</v>
      </c>
    </row>
    <row r="30" spans="1:18" ht="90" x14ac:dyDescent="0.25">
      <c r="A30" s="33" t="str">
        <f>H5</f>
        <v>RCO01</v>
      </c>
      <c r="B30" s="140" t="str">
        <f>I5</f>
        <v>Enterprises supported (of which: micro, small, medium, large) (Paramą gavusios įmonės (iš kurių: labai mažos, mažosios, vidutinės ir didelės)</v>
      </c>
      <c r="C30" s="139" t="str">
        <f>L5</f>
        <v>enterprises</v>
      </c>
      <c r="D30" s="139">
        <f>M5</f>
        <v>0</v>
      </c>
      <c r="E30" s="27" t="s">
        <v>25</v>
      </c>
      <c r="F30" s="139" t="s">
        <v>26</v>
      </c>
      <c r="G30" s="139" t="s">
        <v>28</v>
      </c>
      <c r="H30" s="154">
        <f>O5+O10</f>
        <v>16</v>
      </c>
      <c r="I30" s="155">
        <f t="shared" ref="I30:I35" si="0">K30*0.2</f>
        <v>24</v>
      </c>
      <c r="J30" s="32">
        <f>P5+P10</f>
        <v>150</v>
      </c>
      <c r="K30" s="156">
        <f>ROUND(J30*0.8,-1)</f>
        <v>120</v>
      </c>
      <c r="L30" s="28" t="s">
        <v>75</v>
      </c>
    </row>
    <row r="31" spans="1:18" ht="90" x14ac:dyDescent="0.25">
      <c r="A31" s="95" t="str">
        <f>H15</f>
        <v>RCO01</v>
      </c>
      <c r="B31" s="96" t="str">
        <f>I15</f>
        <v>Enterprises supported (of which: micro, small, medium, large) (Paramą gavusios įmonės (iš kurių: labai mažos, mažosios, vidutinės ir didelės)</v>
      </c>
      <c r="C31" s="139" t="str">
        <f>L15</f>
        <v>enterprises</v>
      </c>
      <c r="D31" s="139">
        <f>M15</f>
        <v>0</v>
      </c>
      <c r="E31" s="27" t="s">
        <v>76</v>
      </c>
      <c r="F31" s="139" t="s">
        <v>26</v>
      </c>
      <c r="G31" s="139" t="s">
        <v>28</v>
      </c>
      <c r="H31" s="154">
        <f>O15+O20</f>
        <v>6</v>
      </c>
      <c r="I31" s="155">
        <f t="shared" si="0"/>
        <v>10</v>
      </c>
      <c r="J31" s="29">
        <f>P15+P20</f>
        <v>60</v>
      </c>
      <c r="K31" s="157">
        <f t="shared" ref="K31:K34" si="1">ROUND(J31*0.8,-1)</f>
        <v>50</v>
      </c>
      <c r="L31" s="28" t="s">
        <v>75</v>
      </c>
    </row>
    <row r="32" spans="1:18" ht="60" x14ac:dyDescent="0.25">
      <c r="A32" s="30" t="str">
        <f>H6</f>
        <v>RCO04</v>
      </c>
      <c r="B32" s="140" t="str">
        <f>I6</f>
        <v>Enterprises with non-financial suppport (Nefinansinę paramą gavusios įmonės)</v>
      </c>
      <c r="C32" s="139" t="str">
        <f>L6</f>
        <v>enterprises</v>
      </c>
      <c r="D32" s="139">
        <f>M6</f>
        <v>0</v>
      </c>
      <c r="E32" s="27" t="s">
        <v>25</v>
      </c>
      <c r="F32" s="139" t="s">
        <v>26</v>
      </c>
      <c r="G32" s="139" t="s">
        <v>28</v>
      </c>
      <c r="H32" s="154">
        <f>O6+O12</f>
        <v>16</v>
      </c>
      <c r="I32" s="155">
        <f t="shared" si="0"/>
        <v>24</v>
      </c>
      <c r="J32" s="31">
        <f>P6+P12</f>
        <v>150</v>
      </c>
      <c r="K32" s="156">
        <f t="shared" si="1"/>
        <v>120</v>
      </c>
      <c r="L32" s="28" t="s">
        <v>75</v>
      </c>
    </row>
    <row r="33" spans="1:13" ht="60" x14ac:dyDescent="0.25">
      <c r="A33" s="97" t="str">
        <f>H16</f>
        <v>RCO04</v>
      </c>
      <c r="B33" s="96" t="str">
        <f>I16</f>
        <v>Enterprises with non-financial suppport (Nefinansinę paramą gavusios įmonės)</v>
      </c>
      <c r="C33" s="139" t="str">
        <f>L16</f>
        <v>enterprises</v>
      </c>
      <c r="D33" s="139">
        <f>M16</f>
        <v>0</v>
      </c>
      <c r="E33" s="27" t="s">
        <v>76</v>
      </c>
      <c r="F33" s="139" t="s">
        <v>26</v>
      </c>
      <c r="G33" s="139" t="s">
        <v>28</v>
      </c>
      <c r="H33" s="154">
        <f>O16+O21</f>
        <v>6</v>
      </c>
      <c r="I33" s="158">
        <f t="shared" si="0"/>
        <v>10</v>
      </c>
      <c r="J33" s="29">
        <f>P16+P21</f>
        <v>60</v>
      </c>
      <c r="K33" s="157">
        <f t="shared" si="1"/>
        <v>50</v>
      </c>
      <c r="L33" s="28" t="s">
        <v>75</v>
      </c>
    </row>
    <row r="34" spans="1:13" ht="60" x14ac:dyDescent="0.25">
      <c r="A34" s="98" t="str">
        <f>H7</f>
        <v>RCO05</v>
      </c>
      <c r="B34" s="96" t="str">
        <f>I7</f>
        <v>New enterprises supported (Paramą gavusios naujos įmonės)</v>
      </c>
      <c r="C34" s="139" t="str">
        <f>L7</f>
        <v>enterprises</v>
      </c>
      <c r="D34" s="139">
        <f>M7</f>
        <v>0</v>
      </c>
      <c r="E34" s="27" t="s">
        <v>25</v>
      </c>
      <c r="F34" s="139" t="s">
        <v>26</v>
      </c>
      <c r="G34" s="139" t="s">
        <v>28</v>
      </c>
      <c r="H34" s="139">
        <f>O7+O12</f>
        <v>16</v>
      </c>
      <c r="I34" s="159">
        <f t="shared" si="0"/>
        <v>24</v>
      </c>
      <c r="J34" s="139">
        <f>P7+P12</f>
        <v>150</v>
      </c>
      <c r="K34" s="159">
        <f t="shared" si="1"/>
        <v>120</v>
      </c>
      <c r="L34" s="28" t="s">
        <v>75</v>
      </c>
    </row>
    <row r="35" spans="1:13" ht="60" x14ac:dyDescent="0.25">
      <c r="A35" s="98" t="str">
        <f>H17</f>
        <v>RCO05</v>
      </c>
      <c r="B35" s="96" t="str">
        <f>I17</f>
        <v>New enterprises supported (Paramą gavusios naujos įmonės)</v>
      </c>
      <c r="C35" s="139" t="str">
        <f>L17</f>
        <v>enterprises</v>
      </c>
      <c r="D35" s="139">
        <f>M17</f>
        <v>0</v>
      </c>
      <c r="E35" s="27" t="s">
        <v>76</v>
      </c>
      <c r="F35" s="139" t="s">
        <v>26</v>
      </c>
      <c r="G35" s="139" t="s">
        <v>28</v>
      </c>
      <c r="H35" s="26">
        <f>O17+O22</f>
        <v>6</v>
      </c>
      <c r="I35" s="160">
        <f t="shared" si="0"/>
        <v>10</v>
      </c>
      <c r="J35" s="26">
        <f>P17+P22</f>
        <v>60</v>
      </c>
      <c r="K35" s="159">
        <f>ROUND(J35*0.8,-1)</f>
        <v>50</v>
      </c>
      <c r="L35" s="28" t="s">
        <v>75</v>
      </c>
      <c r="M35" s="85"/>
    </row>
    <row r="36" spans="1:13" ht="73.5" customHeight="1" x14ac:dyDescent="0.25">
      <c r="A36" s="98" t="str">
        <f>H8</f>
        <v>RCR03</v>
      </c>
      <c r="B36" s="96" t="str">
        <f>I8</f>
        <v>Small and medium-sized enterprises (SMEs) introducing product or process innovation (produktų ar procesų inovacijas diegiančios mažosios ir vidutinės įmonės (MVĮ))</v>
      </c>
      <c r="C36" s="139" t="str">
        <f>L8</f>
        <v>enterprises</v>
      </c>
      <c r="D36" s="139">
        <f>M8</f>
        <v>0</v>
      </c>
      <c r="E36" s="27" t="s">
        <v>25</v>
      </c>
      <c r="F36" s="139" t="s">
        <v>26</v>
      </c>
      <c r="G36" s="72">
        <v>2021</v>
      </c>
      <c r="H36" s="139" t="s">
        <v>28</v>
      </c>
      <c r="I36" s="139" t="s">
        <v>28</v>
      </c>
      <c r="J36" s="156">
        <f>P8+P13</f>
        <v>47</v>
      </c>
      <c r="K36" s="139">
        <f>J36</f>
        <v>47</v>
      </c>
      <c r="L36" s="99"/>
      <c r="M36" s="85"/>
    </row>
    <row r="37" spans="1:13" ht="114.75" customHeight="1" x14ac:dyDescent="0.25">
      <c r="A37" s="98" t="str">
        <f>H18</f>
        <v>RCR03</v>
      </c>
      <c r="B37" s="96" t="str">
        <f>I18</f>
        <v>Small and medium-sized enterprises (SMEs) introducing product or process innovation</v>
      </c>
      <c r="C37" s="139" t="str">
        <f>L18</f>
        <v xml:space="preserve">number </v>
      </c>
      <c r="D37" s="139">
        <f>M18</f>
        <v>0</v>
      </c>
      <c r="E37" s="27" t="s">
        <v>76</v>
      </c>
      <c r="F37" s="139" t="s">
        <v>26</v>
      </c>
      <c r="G37" s="72">
        <v>2021</v>
      </c>
      <c r="H37" s="139" t="s">
        <v>28</v>
      </c>
      <c r="I37" s="139" t="s">
        <v>28</v>
      </c>
      <c r="J37" s="156">
        <f>P18+P23</f>
        <v>18</v>
      </c>
      <c r="K37" s="139">
        <f>J37</f>
        <v>18</v>
      </c>
      <c r="L37" s="99"/>
      <c r="M37" s="85"/>
    </row>
    <row r="38" spans="1:13" ht="114.75" customHeight="1" x14ac:dyDescent="0.25">
      <c r="A38" s="100" t="str">
        <f>H9</f>
        <v>RCR06</v>
      </c>
      <c r="B38" s="101" t="str">
        <f>I9</f>
        <v>Patent applications submitted (pateiktos patentų paraiškos)</v>
      </c>
      <c r="C38" s="101" t="str">
        <f>L9</f>
        <v>patent applications</v>
      </c>
      <c r="D38" s="26">
        <f>M8</f>
        <v>0</v>
      </c>
      <c r="E38" s="27" t="s">
        <v>25</v>
      </c>
      <c r="F38" s="139" t="s">
        <v>26</v>
      </c>
      <c r="G38" s="72">
        <v>2021</v>
      </c>
      <c r="H38" s="139" t="s">
        <v>28</v>
      </c>
      <c r="I38" s="139" t="s">
        <v>28</v>
      </c>
      <c r="J38" s="156">
        <f>P9+P14</f>
        <v>8</v>
      </c>
      <c r="K38" s="26">
        <f>J38</f>
        <v>8</v>
      </c>
      <c r="L38" s="99"/>
      <c r="M38" s="85"/>
    </row>
    <row r="39" spans="1:13" ht="114.75" customHeight="1" x14ac:dyDescent="0.25">
      <c r="A39" s="100" t="str">
        <f>H19</f>
        <v>RCR06</v>
      </c>
      <c r="B39" s="101" t="str">
        <f>I19</f>
        <v>Patent applications submitted (pateiktos patentų paraiškos)</v>
      </c>
      <c r="C39" s="101" t="str">
        <f>L19</f>
        <v>patent applications</v>
      </c>
      <c r="D39" s="26">
        <f>M19</f>
        <v>0</v>
      </c>
      <c r="E39" s="27" t="s">
        <v>76</v>
      </c>
      <c r="F39" s="139" t="s">
        <v>26</v>
      </c>
      <c r="G39" s="72">
        <v>2021</v>
      </c>
      <c r="H39" s="139" t="s">
        <v>28</v>
      </c>
      <c r="I39" s="139" t="s">
        <v>28</v>
      </c>
      <c r="J39" s="156">
        <f>P19+P24</f>
        <v>3</v>
      </c>
      <c r="K39" s="26">
        <f>J39</f>
        <v>3</v>
      </c>
      <c r="L39" s="99"/>
      <c r="M39" s="85"/>
    </row>
    <row r="40" spans="1:13" x14ac:dyDescent="0.25">
      <c r="D40">
        <f>SUM(D30:D39)</f>
        <v>0</v>
      </c>
      <c r="H40" s="25">
        <f>SUM(H30:H39)</f>
        <v>66</v>
      </c>
      <c r="I40" s="25">
        <f>SUM(I30:I39)</f>
        <v>102</v>
      </c>
      <c r="J40" s="25">
        <f>SUM(J30:J39)</f>
        <v>706</v>
      </c>
      <c r="K40" s="25">
        <f>SUM(K30:K39)</f>
        <v>586</v>
      </c>
      <c r="L40" s="25" t="b">
        <f>J40=P25</f>
        <v>1</v>
      </c>
    </row>
  </sheetData>
  <mergeCells count="43">
    <mergeCell ref="F15:F19"/>
    <mergeCell ref="G15:G19"/>
    <mergeCell ref="J15:J24"/>
    <mergeCell ref="K15:K24"/>
    <mergeCell ref="B20:B24"/>
    <mergeCell ref="C20:C24"/>
    <mergeCell ref="D20:D24"/>
    <mergeCell ref="E20:E24"/>
    <mergeCell ref="F20:F24"/>
    <mergeCell ref="G20:G24"/>
    <mergeCell ref="J5:J14"/>
    <mergeCell ref="K5:K14"/>
    <mergeCell ref="B10:B14"/>
    <mergeCell ref="C10:C14"/>
    <mergeCell ref="D10:D14"/>
    <mergeCell ref="E10:E14"/>
    <mergeCell ref="F10:F14"/>
    <mergeCell ref="G10:G14"/>
    <mergeCell ref="F5:F9"/>
    <mergeCell ref="G5:G9"/>
    <mergeCell ref="A5:A24"/>
    <mergeCell ref="B5:B9"/>
    <mergeCell ref="C5:C9"/>
    <mergeCell ref="D5:D9"/>
    <mergeCell ref="E5:E9"/>
    <mergeCell ref="B15:B19"/>
    <mergeCell ref="C15:C19"/>
    <mergeCell ref="D15:D19"/>
    <mergeCell ref="E15:E19"/>
    <mergeCell ref="A3:A4"/>
    <mergeCell ref="B3:B4"/>
    <mergeCell ref="C3:C4"/>
    <mergeCell ref="D3:F3"/>
    <mergeCell ref="G3:G4"/>
    <mergeCell ref="H3:I3"/>
    <mergeCell ref="J3:J4"/>
    <mergeCell ref="Q3:Q4"/>
    <mergeCell ref="R3:R4"/>
    <mergeCell ref="K3:K4"/>
    <mergeCell ref="L3:L4"/>
    <mergeCell ref="M3:N3"/>
    <mergeCell ref="O3:O4"/>
    <mergeCell ref="P3:P4"/>
  </mergeCells>
  <pageMargins left="0.7" right="0.7" top="0.75" bottom="0.75" header="0.3" footer="0.3"/>
  <pageSetup paperSize="9"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A2EBD8-A2F0-44C3-9B13-9EE725AD39E6}">
  <ds:schemaRefs>
    <ds:schemaRef ds:uri="http://schemas.microsoft.com/office/2006/metadata/properties"/>
    <ds:schemaRef ds:uri="e92b3888-6436-4536-a96b-d3f820c1a659"/>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A9EA6DD-54ED-41E4-B489-8EDCEF1AD823}">
  <ds:schemaRefs>
    <ds:schemaRef ds:uri="http://schemas.microsoft.com/sharepoint/v3/contenttype/forms"/>
  </ds:schemaRefs>
</ds:datastoreItem>
</file>

<file path=customXml/itemProps3.xml><?xml version="1.0" encoding="utf-8"?>
<ds:datastoreItem xmlns:ds="http://schemas.openxmlformats.org/officeDocument/2006/customXml" ds:itemID="{C4EC4B45-79C8-4288-8110-328DA1BF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1.4 (1)</vt:lpstr>
      <vt:lpstr>1.4 (2)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