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8680" yWindow="-120" windowWidth="23280" windowHeight="13200"/>
  </bookViews>
  <sheets>
    <sheet name="4.5 (4.10)" sheetId="40" r:id="rId1"/>
    <sheet name="F S r 4.10.1(1),4.10.3 (1)" sheetId="31" r:id="rId2"/>
    <sheet name="F Specific output 4.10.2 (1)" sheetId="32" r:id="rId3"/>
    <sheet name="F Specific result 4.10.2 (2)" sheetId="41" r:id="rId4"/>
    <sheet name="F Specific result 4.10.2 (1)" sheetId="33" r:id="rId5"/>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8" i="40" l="1"/>
  <c r="I78" i="40"/>
  <c r="I65" i="40"/>
  <c r="I64" i="40"/>
  <c r="H65" i="40"/>
  <c r="H64" i="40"/>
  <c r="D65" i="40"/>
  <c r="D64" i="40"/>
  <c r="C65" i="40"/>
  <c r="C64" i="40"/>
  <c r="B65" i="40"/>
  <c r="B64" i="40"/>
  <c r="A65" i="40"/>
  <c r="A64" i="40"/>
  <c r="I63" i="40"/>
  <c r="I62" i="40"/>
  <c r="H63" i="40"/>
  <c r="H62" i="40"/>
  <c r="D63" i="40"/>
  <c r="D62" i="40"/>
  <c r="C63" i="40"/>
  <c r="C62" i="40"/>
  <c r="B63" i="40"/>
  <c r="B62" i="40"/>
  <c r="A63" i="40"/>
  <c r="A62" i="40"/>
  <c r="G38" i="40"/>
  <c r="I69" i="40" l="1"/>
  <c r="I68" i="40"/>
  <c r="I67" i="40"/>
  <c r="H67" i="40"/>
  <c r="I66" i="40"/>
  <c r="H66" i="40"/>
  <c r="P57" i="40"/>
  <c r="C57" i="40" l="1"/>
  <c r="C56" i="40"/>
  <c r="F46" i="40"/>
  <c r="B46" i="40" s="1"/>
  <c r="F44" i="40"/>
  <c r="G44" i="40" s="1"/>
  <c r="G48" i="40" l="1"/>
  <c r="B44" i="40"/>
  <c r="H69" i="40" l="1"/>
  <c r="B69" i="40"/>
  <c r="I71" i="40"/>
  <c r="H71" i="40"/>
  <c r="D71" i="40"/>
  <c r="C71" i="40"/>
  <c r="B71" i="40"/>
  <c r="A71" i="40"/>
  <c r="F50" i="40" l="1"/>
  <c r="G50" i="40" s="1"/>
  <c r="F52" i="40"/>
  <c r="B52" i="40" s="1"/>
  <c r="F40" i="40"/>
  <c r="G40" i="40" s="1"/>
  <c r="F42" i="40"/>
  <c r="B42" i="40" s="1"/>
  <c r="F33" i="40"/>
  <c r="B33" i="40" s="1"/>
  <c r="G52" i="40" l="1"/>
  <c r="B50" i="40"/>
  <c r="G42" i="40"/>
  <c r="B40" i="40"/>
  <c r="G33" i="40"/>
  <c r="E27" i="40"/>
  <c r="F27" i="40" s="1"/>
  <c r="B27" i="40" s="1"/>
  <c r="E18" i="40"/>
  <c r="F18" i="40" s="1"/>
  <c r="B18" i="40" s="1"/>
  <c r="E15" i="40"/>
  <c r="F15" i="40" s="1"/>
  <c r="G27" i="40" l="1"/>
  <c r="G18" i="40"/>
  <c r="B15" i="40"/>
  <c r="G15" i="40"/>
  <c r="B75" i="40" l="1"/>
  <c r="D69" i="40"/>
  <c r="D68" i="40"/>
  <c r="P56" i="40" l="1"/>
  <c r="F36" i="40" l="1"/>
  <c r="F30" i="40"/>
  <c r="A3" i="41" l="1"/>
  <c r="A4" i="41" s="1"/>
  <c r="A5" i="41" s="1"/>
  <c r="A6" i="41" s="1"/>
  <c r="A7" i="41" s="1"/>
  <c r="A8" i="41" s="1"/>
  <c r="A9" i="41" s="1"/>
  <c r="A10" i="41" s="1"/>
  <c r="A11" i="41" s="1"/>
  <c r="A12" i="41" s="1"/>
  <c r="A13" i="41" s="1"/>
  <c r="A14" i="41" s="1"/>
  <c r="A15" i="41" s="1"/>
  <c r="A16" i="41" s="1"/>
  <c r="A17" i="41" s="1"/>
  <c r="A18" i="41" s="1"/>
  <c r="A19" i="41" s="1"/>
  <c r="E24" i="40" l="1"/>
  <c r="F24" i="40" s="1"/>
  <c r="E21" i="40"/>
  <c r="E9" i="40"/>
  <c r="E57" i="40" s="1"/>
  <c r="E59" i="40" l="1"/>
  <c r="E58" i="40"/>
  <c r="C59" i="40"/>
  <c r="C58" i="40"/>
  <c r="I83" i="40"/>
  <c r="G83" i="40"/>
  <c r="G82" i="40"/>
  <c r="D83" i="40"/>
  <c r="C83" i="40"/>
  <c r="B83" i="40"/>
  <c r="A83" i="40"/>
  <c r="I82" i="40"/>
  <c r="H82" i="40"/>
  <c r="D82" i="40"/>
  <c r="C82" i="40"/>
  <c r="B82" i="40"/>
  <c r="A82" i="40"/>
  <c r="I81" i="40"/>
  <c r="H81" i="40"/>
  <c r="D81" i="40"/>
  <c r="C81" i="40"/>
  <c r="B81" i="40"/>
  <c r="A81" i="40"/>
  <c r="I80" i="40"/>
  <c r="H80" i="40"/>
  <c r="D80" i="40"/>
  <c r="C80" i="40"/>
  <c r="B80" i="40"/>
  <c r="A80" i="40"/>
  <c r="I77" i="40"/>
  <c r="H77" i="40"/>
  <c r="G77" i="40"/>
  <c r="D77" i="40"/>
  <c r="C77" i="40"/>
  <c r="B77" i="40"/>
  <c r="A77" i="40"/>
  <c r="I76" i="40"/>
  <c r="G76" i="40"/>
  <c r="D76" i="40"/>
  <c r="C76" i="40"/>
  <c r="B76" i="40"/>
  <c r="A76" i="40"/>
  <c r="I75" i="40"/>
  <c r="G75" i="40"/>
  <c r="D75" i="40"/>
  <c r="C75" i="40"/>
  <c r="A75" i="40"/>
  <c r="I74" i="40"/>
  <c r="G74" i="40"/>
  <c r="D74" i="40"/>
  <c r="C74" i="40"/>
  <c r="B74" i="40"/>
  <c r="A74" i="40"/>
  <c r="I73" i="40"/>
  <c r="G73" i="40"/>
  <c r="D73" i="40"/>
  <c r="C73" i="40"/>
  <c r="B73" i="40"/>
  <c r="A73" i="40"/>
  <c r="I72" i="40"/>
  <c r="G72" i="40"/>
  <c r="D72" i="40"/>
  <c r="C72" i="40"/>
  <c r="B72" i="40"/>
  <c r="A72" i="40"/>
  <c r="C70" i="40"/>
  <c r="B70" i="40"/>
  <c r="A70" i="40"/>
  <c r="G69" i="40"/>
  <c r="C69" i="40"/>
  <c r="A69" i="40"/>
  <c r="G68" i="40"/>
  <c r="C68" i="40"/>
  <c r="B68" i="40"/>
  <c r="A68" i="40"/>
  <c r="C67" i="40"/>
  <c r="B67" i="40"/>
  <c r="A67" i="40"/>
  <c r="C66" i="40"/>
  <c r="B66" i="40"/>
  <c r="A66" i="40"/>
  <c r="D84" i="40" l="1"/>
  <c r="I84" i="40"/>
  <c r="J84" i="40" s="1"/>
  <c r="H84" i="40"/>
  <c r="F54" i="40"/>
  <c r="G58" i="40" l="1"/>
  <c r="F58" i="40"/>
  <c r="G54" i="40"/>
  <c r="G59" i="40" s="1"/>
  <c r="F59" i="40"/>
  <c r="B54" i="40"/>
  <c r="I70" i="40" l="1"/>
  <c r="H70" i="40"/>
  <c r="H78" i="40" s="1"/>
  <c r="D70" i="40"/>
  <c r="D66" i="40"/>
  <c r="D78" i="40" s="1"/>
  <c r="B36" i="40"/>
  <c r="G30" i="40"/>
  <c r="B30" i="40"/>
  <c r="G24" i="40"/>
  <c r="B24" i="40"/>
  <c r="F21" i="40"/>
  <c r="E12" i="40"/>
  <c r="F12" i="40" s="1"/>
  <c r="F9" i="40"/>
  <c r="E6" i="40"/>
  <c r="J78" i="40" l="1"/>
  <c r="E56" i="40"/>
  <c r="F57" i="40"/>
  <c r="B21" i="40"/>
  <c r="G21" i="40"/>
  <c r="G57" i="40" s="1"/>
  <c r="B9" i="40"/>
  <c r="B12" i="40"/>
  <c r="G12" i="40"/>
  <c r="G56" i="40" s="1"/>
  <c r="F6" i="40"/>
  <c r="F56" i="40" s="1"/>
  <c r="B6" i="40" l="1"/>
  <c r="A3" i="33"/>
  <c r="A4" i="33" s="1"/>
  <c r="A5" i="33" s="1"/>
  <c r="A6" i="33" s="1"/>
  <c r="A7" i="33" s="1"/>
  <c r="A8" i="33" s="1"/>
  <c r="A9" i="33" s="1"/>
  <c r="A10" i="33" s="1"/>
  <c r="A11" i="33" s="1"/>
  <c r="A12" i="33" s="1"/>
  <c r="A13" i="33" s="1"/>
  <c r="A14" i="33" s="1"/>
  <c r="A15" i="33" s="1"/>
  <c r="A16" i="33" s="1"/>
  <c r="A17" i="33" s="1"/>
  <c r="A18" i="33" s="1"/>
  <c r="A19" i="33" s="1"/>
  <c r="A3" i="32"/>
  <c r="A4" i="32" s="1"/>
  <c r="A5" i="32" s="1"/>
  <c r="A6" i="32" s="1"/>
  <c r="A7" i="32" s="1"/>
  <c r="A8" i="32" s="1"/>
  <c r="A9" i="32" s="1"/>
  <c r="A10" i="32" s="1"/>
  <c r="A11" i="32" s="1"/>
  <c r="A12" i="32" s="1"/>
  <c r="A13" i="32" s="1"/>
  <c r="A14" i="32" s="1"/>
  <c r="A15" i="32" s="1"/>
  <c r="A16" i="32" s="1"/>
  <c r="A17" i="32" s="1"/>
  <c r="A18" i="32" s="1"/>
  <c r="A19" i="32" s="1"/>
  <c r="A3" i="31"/>
  <c r="A4" i="31" s="1"/>
  <c r="A5" i="31" s="1"/>
  <c r="A6" i="31" s="1"/>
  <c r="A7" i="31" s="1"/>
  <c r="A8" i="31" s="1"/>
  <c r="A9" i="31" s="1"/>
  <c r="A10" i="31" s="1"/>
  <c r="A11" i="31" s="1"/>
  <c r="A12" i="31" s="1"/>
  <c r="A13" i="31" s="1"/>
  <c r="A14" i="31" s="1"/>
  <c r="A15" i="31" s="1"/>
  <c r="A16" i="31" s="1"/>
  <c r="A17" i="31" s="1"/>
  <c r="A18" i="31" s="1"/>
  <c r="A19" i="31" s="1"/>
</calcChain>
</file>

<file path=xl/sharedStrings.xml><?xml version="1.0" encoding="utf-8"?>
<sst xmlns="http://schemas.openxmlformats.org/spreadsheetml/2006/main" count="602" uniqueCount="186">
  <si>
    <t>Capacity of the supported ambulance service infrastructure (GMP paslaugų infrastruktūros, kuriai skirta parama, pajėgumas)</t>
  </si>
  <si>
    <t xml:space="preserve">Ambulance services are personal health care services provided by ambulance service institutions in order to provide the patient with the necessary medical care at his / her place of residence in a timely manner and, if necessary, to transport the sick or injured patient to the personal health care facility. Ambulance services are considered to be life-preserving and life-saving services.
The maximum annual number of persons that can be served by the new or modernised ambulance facility at least once during a period of one year. </t>
  </si>
  <si>
    <t xml:space="preserve">Individuals who have access to ambulance services provided with new or upgraded equipment in health care facilities at least once a year are aggregated. </t>
  </si>
  <si>
    <t xml:space="preserve">Ambulance services are personal health care services provided by ambulance service institutions in order to provide the patient with the necessary medical care at his / her place of residence in a timely manner and, if necessary, to transport the sick or injured patient to the personal health care facility. Ambulance services are considered to be life-preserving and life-saving services.
Executed ambulance emergency call - the time from the emergency ambulance call (reception of the call in the ambulance control room) to the start of assistance. </t>
  </si>
  <si>
    <t>Related to the product indicator "Capacity of the supported ambulance service infrastructure"</t>
  </si>
  <si>
    <t>Action</t>
  </si>
  <si>
    <t>Total allocation of action level (indicated)</t>
  </si>
  <si>
    <t>EU Amount (EUR)</t>
  </si>
  <si>
    <t>Intervention field</t>
  </si>
  <si>
    <t xml:space="preserve">allocation 2021- 2027 used for calculation of 2029 target </t>
  </si>
  <si>
    <t>Indicator</t>
  </si>
  <si>
    <t>Category of region</t>
  </si>
  <si>
    <t>Fund</t>
  </si>
  <si>
    <t>M.U.</t>
  </si>
  <si>
    <t>Baseline</t>
  </si>
  <si>
    <t xml:space="preserve">Milestone 2024 </t>
  </si>
  <si>
    <t>Target 2029</t>
  </si>
  <si>
    <t>Data source</t>
  </si>
  <si>
    <t>Methodology for calculating the values for the indicator</t>
  </si>
  <si>
    <t>code and name</t>
  </si>
  <si>
    <t>co-financing rate (Eur.)</t>
  </si>
  <si>
    <t>Amount (EU+ national)(Eur.)</t>
  </si>
  <si>
    <t>Code</t>
  </si>
  <si>
    <t>Name</t>
  </si>
  <si>
    <t>value</t>
  </si>
  <si>
    <t>Year</t>
  </si>
  <si>
    <t>Capital Region</t>
  </si>
  <si>
    <t>ERDF</t>
  </si>
  <si>
    <t>Persons/year</t>
  </si>
  <si>
    <t>n/a</t>
  </si>
  <si>
    <t>Data from projects</t>
  </si>
  <si>
    <t>Institute of Hygiene</t>
  </si>
  <si>
    <t>Mid-West Region</t>
  </si>
  <si>
    <t>Percent</t>
  </si>
  <si>
    <t>National Health Insurance Fund under the Ministry of Health</t>
  </si>
  <si>
    <t>Supported projects</t>
  </si>
  <si>
    <t>SAM</t>
  </si>
  <si>
    <t>Capital region</t>
  </si>
  <si>
    <t>MWR</t>
  </si>
  <si>
    <t>Indicator code</t>
  </si>
  <si>
    <t>Indicator name</t>
  </si>
  <si>
    <t>Indicator M.U.</t>
  </si>
  <si>
    <t>Indicator baseline value</t>
  </si>
  <si>
    <t>Indicator baseline year</t>
  </si>
  <si>
    <t>Milestone 2024</t>
  </si>
  <si>
    <t>The initial value of the indicator (2019) was set by the Institute of Hygiene. The estimated value for 2030 is set in the National Progress Plan for 2021-2030, approved by the Government of the Republic of Lithuania for 2020. September 9 by resolution no. 998, Annex 1.
https://www.e-tar.lt/portal/lt/legalAct/d492e050f7dd11eaa12ad7c04a383ca0</t>
  </si>
  <si>
    <t>The initial value of the indicator (2019) and the target value (2030) are set in the Development Program for Improving the Quality and Efficiency of Health Care for 2021–2030 for the Implementation of the National Progress Plan for 2021-2030.</t>
  </si>
  <si>
    <t>RCO69</t>
  </si>
  <si>
    <t>hospitalisations / thousand residents</t>
  </si>
  <si>
    <t>RCR73</t>
  </si>
  <si>
    <t xml:space="preserve">users/ year </t>
  </si>
  <si>
    <t xml:space="preserve">
Ambulance emergency call services were provided within 15 minutes. (in the city), share 
 (GMP skubių įvykdytų iškvietimų paslaugos suteiktos per 15 min. (mieste), dalis)</t>
  </si>
  <si>
    <t xml:space="preserve">
Ambulance emergency call services were provided within 25 min. (rural), share 
 (GMP skubių įvykdytų iškvietimų paslaugos suteiktos per 25 min. (kaime), dalis)</t>
  </si>
  <si>
    <t xml:space="preserve">91,4
</t>
  </si>
  <si>
    <t xml:space="preserve">81,6
</t>
  </si>
  <si>
    <t>Given the growing demand for long-term care services, it is planned that the services will be provided to 100 percent of individuals.</t>
  </si>
  <si>
    <r>
      <rPr>
        <b/>
        <sz val="11"/>
        <rFont val="Calibri"/>
        <family val="2"/>
        <scheme val="minor"/>
      </rPr>
      <t>127</t>
    </r>
    <r>
      <rPr>
        <sz val="11"/>
        <rFont val="Calibri"/>
        <family val="2"/>
        <scheme val="minor"/>
      </rPr>
      <t xml:space="preserve"> Other social infrastructure contributing to social inclusion in the community (Kita socialinė infrastruktūra, kuria prisidedama prie socialinės įtraukties bendruomenėje)</t>
    </r>
  </si>
  <si>
    <t xml:space="preserve">RCO70                     </t>
  </si>
  <si>
    <t xml:space="preserve">Capacity of new or modernised social care facilities (other than housing)  (naujos arba modernizuotos socialinės rūpybos infrastruktūros (ne būsto) talpumas)
                                                </t>
  </si>
  <si>
    <t>RCR74</t>
  </si>
  <si>
    <t>Annual users of new or modernised social care facilities (naujos arba modernizuotos socialinės rūpybos infrastruktūros naudotojų skaičius per metus
)</t>
  </si>
  <si>
    <t>persons/year</t>
  </si>
  <si>
    <t>users/year</t>
  </si>
  <si>
    <t xml:space="preserve">Specific result </t>
  </si>
  <si>
    <t>Specific result</t>
  </si>
  <si>
    <t>Specific output</t>
  </si>
  <si>
    <t>SADM</t>
  </si>
  <si>
    <t>Ambulance emergency call services were provided within 15 minutes. (in the city), share 
(GMP skubių įvykdytų iškvietimų paslaugos suteiktos per 15 min. (mieste), dalis)</t>
  </si>
  <si>
    <t>Capital region – 91,4 
Mid-West region – 91,4</t>
  </si>
  <si>
    <t>Capital region – 98
Mid-West region – 98</t>
  </si>
  <si>
    <t xml:space="preserve">
Ambulance emergency call services were provided within 25 min. (rural), share 
(GMP skubių įvykdytų iškvietimų paslaugos suteiktos per 25 min. (kaime), dalis)</t>
  </si>
  <si>
    <t>Capital region – 81,6
Mid-West region – 81,6</t>
  </si>
  <si>
    <t>Capacity of the supported ambulance service infrastructure
(GMP paslaugų infrastruktūros, kuriai skirta parama, pajėgumas)</t>
  </si>
  <si>
    <t>Ambulance emergency call services were provided within 25 min. (rural), share 
(GMP skubių įvykdytų iškvietimų paslaugos suteiktos per 25 min. (kaime), dalis)</t>
  </si>
  <si>
    <t xml:space="preserve">Capacity of new or modernised health care facilities (naujos arba modernizuotos sveikatos priežiūros infrastruktūros talpumas)
</t>
  </si>
  <si>
    <t xml:space="preserve">Annual users of new or modernised health care facilities (naujos arba modernizuotos sveikatos priežiūros infrastruktūros naudotojų skaičius per metus)
</t>
  </si>
  <si>
    <r>
      <t>Number of avoidable hospitalizations</t>
    </r>
    <r>
      <rPr>
        <sz val="11"/>
        <rFont val="Calibri"/>
        <family val="2"/>
        <charset val="186"/>
        <scheme val="minor"/>
      </rPr>
      <t xml:space="preserve">
(Išvengiamų hospitalizacijų </t>
    </r>
    <r>
      <rPr>
        <sz val="11"/>
        <rFont val="Calibri"/>
        <family val="2"/>
        <charset val="186"/>
        <scheme val="minor"/>
      </rPr>
      <t xml:space="preserve">skaičius)
</t>
    </r>
  </si>
  <si>
    <r>
      <t xml:space="preserve">Number of avoidable hospitalizations </t>
    </r>
    <r>
      <rPr>
        <sz val="11"/>
        <rFont val="Calibri"/>
        <family val="2"/>
        <charset val="186"/>
        <scheme val="minor"/>
      </rPr>
      <t xml:space="preserve">
(Išvengiamų hospitalizacijų </t>
    </r>
    <r>
      <rPr>
        <sz val="11"/>
        <rFont val="Calibri"/>
        <family val="2"/>
        <charset val="186"/>
        <scheme val="minor"/>
      </rPr>
      <t xml:space="preserve"> skaičius)
</t>
    </r>
  </si>
  <si>
    <r>
      <t xml:space="preserve">Number of avoidable hospitalizations </t>
    </r>
    <r>
      <rPr>
        <sz val="11"/>
        <rFont val="Calibri"/>
        <family val="2"/>
        <charset val="186"/>
        <scheme val="minor"/>
      </rPr>
      <t xml:space="preserve"> (Išvengiamų hospitalizacijų </t>
    </r>
    <r>
      <rPr>
        <sz val="11"/>
        <rFont val="Calibri"/>
        <family val="2"/>
        <charset val="186"/>
        <scheme val="minor"/>
      </rPr>
      <t xml:space="preserve"> skaičius)
</t>
    </r>
  </si>
  <si>
    <t xml:space="preserve">Number of avoidable hospitalizations 
(Išvengiamų hospitalizacijų  skaičius)
</t>
  </si>
  <si>
    <r>
      <rPr>
        <sz val="11"/>
        <color theme="1"/>
        <rFont val="Calibri"/>
        <family val="2"/>
        <scheme val="minor"/>
      </rPr>
      <t>Row ID</t>
    </r>
  </si>
  <si>
    <r>
      <rPr>
        <sz val="11"/>
        <color theme="1"/>
        <rFont val="Calibri"/>
        <family val="2"/>
        <scheme val="minor"/>
      </rPr>
      <t>Field</t>
    </r>
  </si>
  <si>
    <r>
      <rPr>
        <sz val="11"/>
        <color theme="1"/>
        <rFont val="Calibri"/>
        <family val="2"/>
        <scheme val="minor"/>
      </rPr>
      <t>Indicator metadata</t>
    </r>
  </si>
  <si>
    <r>
      <rPr>
        <sz val="11"/>
        <color theme="1"/>
        <rFont val="Calibri"/>
        <family val="2"/>
        <scheme val="minor"/>
      </rPr>
      <t>Indicator code</t>
    </r>
  </si>
  <si>
    <r>
      <rPr>
        <sz val="11"/>
        <color theme="1"/>
        <rFont val="Calibri"/>
        <family val="2"/>
        <scheme val="minor"/>
      </rPr>
      <t>R.S.</t>
    </r>
  </si>
  <si>
    <r>
      <rPr>
        <sz val="11"/>
        <color theme="1"/>
        <rFont val="Calibri"/>
        <family val="2"/>
        <scheme val="minor"/>
      </rPr>
      <t>Indicator name</t>
    </r>
  </si>
  <si>
    <r>
      <rPr>
        <sz val="11"/>
        <color theme="1"/>
        <rFont val="Calibri"/>
        <family val="2"/>
        <scheme val="minor"/>
      </rPr>
      <t>Measurement unit</t>
    </r>
  </si>
  <si>
    <r>
      <rPr>
        <sz val="11"/>
        <color theme="1"/>
        <rFont val="Calibri"/>
        <family val="2"/>
        <scheme val="minor"/>
      </rPr>
      <t>Type of indicator</t>
    </r>
  </si>
  <si>
    <r>
      <rPr>
        <sz val="11"/>
        <color theme="1"/>
        <rFont val="Calibri"/>
        <family val="2"/>
        <scheme val="minor"/>
      </rPr>
      <t>result</t>
    </r>
  </si>
  <si>
    <r>
      <rPr>
        <sz val="11"/>
        <color theme="1"/>
        <rFont val="Calibri"/>
        <family val="2"/>
        <scheme val="minor"/>
      </rPr>
      <t>Baseline</t>
    </r>
  </si>
  <si>
    <r>
      <rPr>
        <sz val="11"/>
        <color theme="1"/>
        <rFont val="Calibri"/>
        <family val="2"/>
        <scheme val="minor"/>
      </rPr>
      <t>Capital region – 25,1
Mid-West region – 34,8</t>
    </r>
  </si>
  <si>
    <r>
      <rPr>
        <sz val="11"/>
        <color theme="1"/>
        <rFont val="Calibri"/>
        <family val="2"/>
        <scheme val="minor"/>
      </rPr>
      <t>Milestone 2024</t>
    </r>
  </si>
  <si>
    <r>
      <rPr>
        <sz val="11"/>
        <color theme="1"/>
        <rFont val="Calibri"/>
        <family val="2"/>
        <scheme val="minor"/>
      </rPr>
      <t>not required</t>
    </r>
  </si>
  <si>
    <r>
      <rPr>
        <sz val="11"/>
        <color theme="1"/>
        <rFont val="Calibri"/>
        <family val="2"/>
        <scheme val="minor"/>
      </rPr>
      <t>Target 2029</t>
    </r>
  </si>
  <si>
    <r>
      <rPr>
        <sz val="11"/>
        <color theme="1"/>
        <rFont val="Calibri"/>
        <family val="2"/>
        <scheme val="minor"/>
      </rPr>
      <t>Capital region – 16
Mid-West region – 16</t>
    </r>
  </si>
  <si>
    <r>
      <rPr>
        <sz val="11"/>
        <color theme="1"/>
        <rFont val="Calibri"/>
        <family val="2"/>
        <scheme val="minor"/>
      </rPr>
      <t>Policy objective</t>
    </r>
  </si>
  <si>
    <r>
      <rPr>
        <sz val="11"/>
        <color theme="1"/>
        <rFont val="Calibri"/>
        <family val="2"/>
        <scheme val="minor"/>
      </rPr>
      <t>PO 4. A more socially responsible Europe</t>
    </r>
  </si>
  <si>
    <r>
      <rPr>
        <sz val="11"/>
        <color theme="1"/>
        <rFont val="Calibri"/>
        <family val="2"/>
        <scheme val="minor"/>
      </rPr>
      <t>Specific objective</t>
    </r>
  </si>
  <si>
    <r>
      <rPr>
        <sz val="11"/>
        <color theme="1"/>
        <rFont val="Calibri"/>
        <family val="2"/>
        <scheme val="minor"/>
      </rPr>
      <t>Definition and concepts</t>
    </r>
  </si>
  <si>
    <r>
      <rPr>
        <b/>
        <sz val="11"/>
        <color rgb="FF000000"/>
        <rFont val="Calibri"/>
        <family val="2"/>
      </rPr>
      <t>Avoidable hospitalizations</t>
    </r>
    <r>
      <rPr>
        <sz val="11"/>
        <color rgb="FF000000"/>
        <rFont val="Calibri"/>
        <family val="2"/>
      </rPr>
      <t xml:space="preserve"> - are hospitalizations that can be avoided by taking preventive measures and / or providing the necessary outpatient care in a timely manner. 
Indicators of avoidable hospitalizations are calculated on the basis of the methodology, approved by 12 May 2015 Minister of Health of the Republic of Lithuania Order No. V-604 "Regarding the approval of avoidable hospitalization indicator calculation methodology"</t>
    </r>
  </si>
  <si>
    <r>
      <rPr>
        <sz val="11"/>
        <color theme="1"/>
        <rFont val="Calibri"/>
        <family val="2"/>
        <scheme val="minor"/>
      </rPr>
      <t>Data collection</t>
    </r>
  </si>
  <si>
    <r>
      <rPr>
        <sz val="11"/>
        <color theme="1"/>
        <rFont val="Calibri"/>
        <family val="2"/>
        <scheme val="minor"/>
      </rPr>
      <t>Institute of Hygiene</t>
    </r>
  </si>
  <si>
    <r>
      <rPr>
        <sz val="11"/>
        <color theme="1"/>
        <rFont val="Calibri"/>
        <family val="2"/>
        <scheme val="minor"/>
      </rPr>
      <t>Time measurement achieved</t>
    </r>
  </si>
  <si>
    <r>
      <rPr>
        <sz val="11"/>
        <color theme="1"/>
        <rFont val="Calibri"/>
        <family val="2"/>
        <scheme val="minor"/>
      </rPr>
      <t>Every year</t>
    </r>
  </si>
  <si>
    <r>
      <rPr>
        <sz val="11"/>
        <color theme="1"/>
        <rFont val="Calibri"/>
        <family val="2"/>
        <scheme val="minor"/>
      </rPr>
      <t>Aggregation issues</t>
    </r>
  </si>
  <si>
    <r>
      <rPr>
        <sz val="11"/>
        <color theme="1"/>
        <rFont val="Calibri"/>
        <family val="2"/>
        <scheme val="minor"/>
      </rPr>
      <t>The indicators are calculated by the Institute of Hygiene according to the approved methodology.</t>
    </r>
  </si>
  <si>
    <r>
      <rPr>
        <sz val="11"/>
        <color theme="1"/>
        <rFont val="Calibri"/>
        <family val="2"/>
        <scheme val="minor"/>
      </rPr>
      <t>Reporting</t>
    </r>
  </si>
  <si>
    <r>
      <rPr>
        <sz val="11"/>
        <color theme="1"/>
        <rFont val="Calibri"/>
        <family val="2"/>
        <scheme val="minor"/>
      </rPr>
      <t xml:space="preserve">
Reporting by specific objective Forecast for selected projects and achieved values, both cumulative to date  (CPR Annex VII, Table 3).</t>
    </r>
  </si>
  <si>
    <r>
      <rPr>
        <sz val="11"/>
        <color theme="1"/>
        <rFont val="Calibri"/>
        <family val="2"/>
        <scheme val="minor"/>
      </rPr>
      <t>References</t>
    </r>
  </si>
  <si>
    <r>
      <rPr>
        <sz val="11"/>
        <color theme="1"/>
        <rFont val="Calibri"/>
        <family val="2"/>
        <scheme val="minor"/>
      </rPr>
      <t>No references</t>
    </r>
  </si>
  <si>
    <r>
      <rPr>
        <sz val="11"/>
        <color theme="1"/>
        <rFont val="Calibri"/>
        <family val="2"/>
        <scheme val="minor"/>
      </rPr>
      <t>Corresponding corporate indicator</t>
    </r>
  </si>
  <si>
    <r>
      <rPr>
        <sz val="11"/>
        <color theme="1"/>
        <rFont val="Calibri"/>
        <family val="2"/>
        <scheme val="minor"/>
      </rPr>
      <t>Not required, specific product indicator</t>
    </r>
  </si>
  <si>
    <r>
      <rPr>
        <sz val="11"/>
        <color theme="1"/>
        <rFont val="Calibri"/>
        <family val="2"/>
        <scheme val="minor"/>
      </rPr>
      <t>Notes</t>
    </r>
  </si>
  <si>
    <r>
      <rPr>
        <sz val="11"/>
        <color theme="1"/>
        <rFont val="Calibri"/>
        <family val="2"/>
        <scheme val="minor"/>
      </rPr>
      <t>Related to the product indicators "Capacity of the supported primary health care infrastructure" and "Beneficiary health care institutions, which adapted the provision of their services to the regional cooperation model"</t>
    </r>
  </si>
  <si>
    <r>
      <rPr>
        <sz val="11"/>
        <color theme="1"/>
        <rFont val="Calibri"/>
        <family val="2"/>
        <scheme val="minor"/>
      </rPr>
      <t>Examples</t>
    </r>
  </si>
  <si>
    <r>
      <rPr>
        <sz val="11"/>
        <color theme="1"/>
        <rFont val="Calibri"/>
        <family val="2"/>
        <scheme val="minor"/>
      </rPr>
      <t xml:space="preserve">No examples </t>
    </r>
  </si>
  <si>
    <r>
      <rPr>
        <sz val="11"/>
        <color theme="1"/>
        <rFont val="Calibri"/>
        <family val="2"/>
        <scheme val="minor"/>
      </rPr>
      <t>P.S.</t>
    </r>
  </si>
  <si>
    <r>
      <rPr>
        <sz val="11"/>
        <color theme="1"/>
        <rFont val="Calibri"/>
        <family val="2"/>
        <scheme val="minor"/>
      </rPr>
      <t>Persons/year</t>
    </r>
  </si>
  <si>
    <r>
      <rPr>
        <sz val="11"/>
        <color theme="1"/>
        <rFont val="Calibri"/>
        <family val="2"/>
        <scheme val="minor"/>
      </rPr>
      <t>output</t>
    </r>
  </si>
  <si>
    <r>
      <rPr>
        <sz val="11"/>
        <color theme="1"/>
        <rFont val="Calibri"/>
        <family val="2"/>
        <scheme val="minor"/>
      </rPr>
      <t>Capital region – 158 000
Mid-West region – 400 000</t>
    </r>
  </si>
  <si>
    <r>
      <rPr>
        <sz val="11"/>
        <color theme="1"/>
        <rFont val="Calibri"/>
        <family val="2"/>
        <scheme val="minor"/>
      </rPr>
      <t>Capital region – 790 000
Mid-West region – 2 000 000</t>
    </r>
  </si>
  <si>
    <r>
      <rPr>
        <sz val="11"/>
        <color theme="1"/>
        <rFont val="Calibri"/>
        <family val="2"/>
        <scheme val="minor"/>
      </rPr>
      <t>Supported projects</t>
    </r>
  </si>
  <si>
    <r>
      <rPr>
        <sz val="11"/>
        <color theme="1"/>
        <rFont val="Calibri"/>
        <family val="2"/>
        <scheme val="minor"/>
      </rPr>
      <t>When the ambulance services of the new or modernized healthcare facility are supported are operational.</t>
    </r>
  </si>
  <si>
    <r>
      <rPr>
        <sz val="11"/>
        <color theme="1"/>
        <rFont val="Calibri"/>
        <family val="2"/>
        <scheme val="minor"/>
      </rPr>
      <t xml:space="preserve">Related to the result indicator “EMS emergency call services provided within 15 minutes (in the city), 25 min (rural), share (percent)" </t>
    </r>
  </si>
  <si>
    <r>
      <rPr>
        <sz val="11"/>
        <color theme="1"/>
        <rFont val="Calibri"/>
        <family val="2"/>
        <scheme val="minor"/>
      </rPr>
      <t>Percent</t>
    </r>
  </si>
  <si>
    <r>
      <rPr>
        <sz val="11"/>
        <color theme="1"/>
        <rFont val="Calibri"/>
        <family val="2"/>
        <scheme val="minor"/>
      </rPr>
      <t>National Health Insurance Fund under the Ministry of Health</t>
    </r>
  </si>
  <si>
    <r>
      <rPr>
        <sz val="11"/>
        <color theme="1"/>
        <rFont val="Calibri"/>
        <family val="2"/>
        <scheme val="minor"/>
      </rPr>
      <t>The indicators are calculated according to the NHIF methodology.</t>
    </r>
  </si>
  <si>
    <r>
      <rPr>
        <b/>
        <sz val="11"/>
        <rFont val="Calibri"/>
        <family val="2"/>
        <scheme val="minor"/>
      </rPr>
      <t>128</t>
    </r>
    <r>
      <rPr>
        <sz val="11"/>
        <rFont val="Calibri"/>
        <family val="2"/>
        <scheme val="minor"/>
      </rPr>
      <t xml:space="preserve"> Health infrastructure (Sveikatos infrastruktūra)</t>
    </r>
  </si>
  <si>
    <r>
      <t xml:space="preserve">128 </t>
    </r>
    <r>
      <rPr>
        <sz val="11"/>
        <rFont val="Calibri"/>
        <family val="2"/>
        <scheme val="minor"/>
      </rPr>
      <t>Health infrastructure (Sveikatos infrastruktūra)</t>
    </r>
  </si>
  <si>
    <t>Policy objective - 4. A more social and inclusive Europe implementing the European Pillar of Social Rights</t>
  </si>
  <si>
    <t>The Capital region has a population of about 824.000. It is planned to support about 50 percent institutions providing primary health care services operating in the Capital region  ~42 institutions (85 institutions x 0.5). Individuals who will have access to new or upgraded health facilities, the number will reach about ~412.000 (824.000 x 0.5). Based on the 2014-2020 programming period experience, Milestone could reach 20 percent of the final value of the indicator ~82.000 (412.000 x 0,2) persons, and on average. 
The measure  08.1.3-CPVA-R-609 “Increasing the efficiency of primary personal and public health care activities”implemented in 2014-2020 is aimed at improving primary care services, according to which 210 financing agreements were signed for 29 million euros. The measure defined a list of available equipment necessary for the family doctor, and the planned contract work was limited to 35 percent of the project value. The average value of one project is 141 thousand euros. In 2021-2027, additional investments are planned for the development of the team of family doctors, the list of equipment to be purchased will be expanded and there will be no restrictions on contract work by renovating the premises for doctors and its team. Therefore, the estimated average possible value of the project is - 200 thousand euros (taking in to account construction work price rapid increase during last year) (total amount - 42 * 200.000 Eur = 8.400.000 Eur).</t>
  </si>
  <si>
    <t>There are about 1.969.800 inhabitants in the Mid-west region of Lithuania. In the less developed region, it is planned to support about ~65 percent of the institutions providing primary health care services operating in the Mid-west region of Lithuania ~198 (304 institutions x 0,65). The number of individuals who will have access to the capacity of new or modernized health care facilities will reach about ~1.280.000 (1.969.800 x 0,65). Based on the 2014-2020 programming period experience, Milestone could reach 20 percent of the final value of the indicator ~256.000 (1.280.000 x 0,2) persons, and on average. The measure  08.1.3-CPVA-R-609 “Increasing the efficiency of primary personal and public health care activities”implemented in 2014-2020 is aimed at improving primary care services, according to which 210 financing agreements were signed for 29 million euros. The measure defined a list of available equipment necessary for the family doctor, and the planned contract work was limited to 35 percent of the project value. The average value of one project is 141 thousand euros. In 2021-2027, additional investments are planned for the development of the team of family doctors, the list of equipment to be purchased will be expanded and there will be no restrictions on contract work by renovating the premises for doctors and its team. Therefore, the estimated average possible value of the project is - 200 thousand euros (taking in to account construction work price rapid increase during last year) (total amount - 198 * 200.000 Eur = 39.600.000 Eur).</t>
  </si>
  <si>
    <t xml:space="preserve">In the capital region, it is planned to invest in 62 ambulance brigades, one of which would serve at least ~ 12.800 inhabitants, i. e ~ 790.000 inhabitants (62 x 12.800). Based on the 2014-2020 programming period experience, Milestone could reach 20 percent of the final value of the indicator ~ 158.000 (790.000 x 0.2) persons. 
In the capital region, it is planned to purchase 60 ambulances with equipment and 2 advanced life support ambulances (60 + 2 = 62) for the provision of ambulance services. The average price of a ambulance car with equipment is ~ 130.000 Eur, and the average price of a advanced life support ambulance car with equipment is about ~ 150.000 Eur, i.e. total investment ~ 8,1 million. Eur (60 x 130.000 Eur + 2 x 150.000 = 8.100.000). 
</t>
  </si>
  <si>
    <t xml:space="preserve">Number of avoidable hospitalizations  (Išvengiamų hospitalizacijų  skaičius)
</t>
  </si>
  <si>
    <t>According to expert estimates, one team annualy could serve approximately 80 unique persons who need long-term care services at home in the Capital region. Since 10 electric cars will be bought, it is estimated that 800 (10 x 80 = 800) unique persons who need for long-term care services at home could be served annualy.Investments are expected to start in 2023, so the Milestone value is 0.
 In the Capital region it is planned to supplement RRF investments by providing mobile teams with the necessary equipment ~ 0,34 million  Eur (10 electric cars for regions x 34.000 Eur, in accordace to RRF calculations).</t>
  </si>
  <si>
    <t>According to expert estimates, one specialist team annualy could serve approximately 65 unique persons who need long-term care services at home in the MWR. Since 36 electric cars will be bought, it is estimated that 2340 (36 x 65 = 2340) unique persons who need for long-term care services at home could be served annualy. The one specialist team annualy will serve less unique persons annually since MWR has more rural areas than Capital region.</t>
  </si>
  <si>
    <t>According to expert estimates, the annual need for long-term care services in the Capital region amounts to about 42.000 people per year. It is planned to create / modernize infrastructure for long-term care services, the capacity of which will reach about 20 percent of the demand, and the indicator of the Capital Region is about 8.400 persons per year (42.000 x 0.20 = 8.400). Investments are expected to start in 2023, so the Milestone value is 0. In the Capital region, it is planned to develop inpatient long-term care services in 11 health care institutions (4 health care institutions in Vilnius and 1 health care institution in the each remaining 7 municipalities of the Capital region). Inpatient care for people with Alzheimer's disease, senile dementia, and modernization of institutions providing palliative care services - on average, it is planned to allocate ~ 0,8 million EUR for one institution (11 x 800.000 = ~8.764.000 Eur). Under 2014-2020 programming period measure 08.1.3-CPVA-V-601 (similar projects - establishment of geriatric centres) on average for the establishment of one geriatric center investment needed around 0,8 mln. Eur. It is also planned to continue the development of day services by creating the infrastructure required for day centers  ~ 3,756 million  Eur (installation of 6 day centers x 626.000 Eur, in accordace to RRF calculations). A total amount for planned activities in the Capital region would be 12.520.000 EUR. Taking in to account that part of activities related to implementation of energy efficiency measures will be financed by intervention field 044, so the total amount in the Capital region will be 11.894.000 EUR.</t>
  </si>
  <si>
    <t xml:space="preserve">According to expert estimates, the annual need for long-term care services in the Mid-West region amounts to about 98.000 people per year. It is planned to create / modernize infrastructure for long-term care services, the capacity of which will reach about 20 percent of the demand, and the indicator of the Mid-West region is about 19.600 persons per year (98.000 x 0,2 = 19.600). Investments are expected to start in 2023, so the Milestone value is 0. 
In the Mid-West region, it is planned to develop inpatient long-term care services in 27 health care institutions (2 health care institutions in Šiauliai city, 1 in Panevėžys city, 2 in Klaipėda city, 2 in Kaunas city and 1 health care institution in the 19 Mid-West region municipalities). Inpatient care for people with Alzheimer's disease, senile dementia, and modernization of institutions providing palliative care services - on average, it is planned to allocate ~ 0,8 million EUR for one institution (27 x 800.000 = ~21,2 million EUR) operating in Mid West region. Under 2014-2020 programming period measure 08.1.3-CPVA-V-601 (similar projects - establishment of geriatric centres) on average for the establishment of one geriatric center investment needed around 0,8 mln. Eur. It is also planned to continue the development of day services by creating the infrastructure required for day centers  ~ 19,4 million Eur (installation of 31 day centers x 626.000 Eur in accordace to RRF calculations).  A total amount for planned activities in the Mid West region would be 40,6 million EUR. Taking in to account that part of activities related to implementation of energy efficiency measures will be financed by intervention field 044, so the total amount in the Mid-West region will be 38.610.706 EUR.
</t>
  </si>
  <si>
    <t>According to the Institute of Hygiene, in 2020, about 108,000 people in the Capital region had two or more chronic non-communicable diseases. It is expected that specialized care will be provided to all patients with 2 or more chronic non-communicable diseases each year. 
Based on the 2014-2020 programming period experience, Milestone could reach 20 percent of the final value of the indicator ~21.000 (108.000 x 0,2) persons/year. 
In the capital region, it is planned to finance the transformation of 2 municipal level hospitals into community health centers (outpatient services, day inpatient services) and development of the infrastructure of 11 institutions providing specialized outpatient, day inpatient services that meet the transformation criteria. Preliminarily, it is planned to allocate about ~ 1,5 million EUR to each institution (2 x 1,5 million EUR + 11 x 1,5 million EUR = ~ 20 million EUR). The calculation of the investment amount is based on similar projects from the period 2014-2020, implemented under measure 8.1.3-CPVA-V-612 "Child health services infrastructure improvement". This measure implements 14 projects for EUR 31.5 million. Some of the projects are similar in content to the projects of specialized services planned for 2021-2027 - specialized equipment is purchased, premises are renovated.
In the Capital region, supplementing RRF, it is planned to renovate the emergency medical and intensive therapy / intensive care units of 7 health care institutions (that meets the transformation criteria), adapting them to health emergencies (7 x 3.500.000 = 24.500.000 EUR). The need for investments was calculated on the basis of similar projects being implemented by RRF.
It is also planned to finance the improvement of the infrastructure of integrated health care services, it is tentatively planned to allocate about ~ 2,5 million EUR. 
A total of 47.072.066 EUR is planned for this activity in the Capital region. Taking in to account that part of activities related to implementation of energy efficiency measures will be financed by intervention field 044, so the total amount in the Capital region will be 44.718.066 EUR.</t>
  </si>
  <si>
    <t>According to the Institute of Hygiene, in 2020, about 338,000 people in the Mid-west region had two or more chronic non-communicable diseases. It is expected that specialized care will be provided to all patients with 2 or more chronic non-communicable diseases each year. Based on the 2014-2020 programming period experience, Milestone could reach 20 percent of the final value of the indicator ~67.000 (338.000 x 0,2) persons/year. 
In the Mid-West region, it is planned to finance the transformation of 15 municipal-level hospitals into community health centers (outpatient services, day inpatient services) and to strengthen the infrastructure of 25 institutions (that meet the transformation criteria) providing specialized outpatient services, day inpatient services. Preliminarily, it is planned to allocate about ~ 1,5 mln. EUR to each institution  (15 x 1,5 million EUR + 25 x 1,5 million EUR = ~ 60 million EUR). The calculation of the investment amount is based on similar projects from the period 2014-2020, implemented under measure 8.1.3-CPVA-V-612 "Child health services infrastructure improvement". This measure implements 14 projects for EUR 31.5 million. Some of the projects are similar in content to the projects of specialized services planned for 2021-2027 - specialized equipment is purchased, premises are renovated. Based on these projects, the average value of one project is 1.6 million.
In the MWR, supplementing RRF, it is planned to renovate emergency medical and Resuscitation and intensive care units of 22 health care institutions (that meets the transformation criteria), adapting them to health emergencies (22 x 3 500.000 = 77.000.000 EUR). The need for investments was calculated on the basis of similar projects being implemented by RRF.
Also envisaged to implement telemedicine consultations in Klaipėdos, Panevėžio, Šiaulių regions by purchasing the devices required for remote consultations in the emergency departments of 20 health care institutions (investement amount around 4,5 mln. EUR, i. e. 20 x 225.000 = 4.500.000 EUR). Investment calculations based on similar project in Kaunas and VIlnius regions from the period 2014-2020, implemented under measure 8.1.3-CPVA-V-604. Under the mentioned measure, 1 contract was signed for 3.1 million EUR (partcipated 12 health care institutions, infrastructure value - around 200.000 EUR for one participant). 
It is also planned to finance the improvement of the infrastructure of integrated health care services, it is tentatively planned to allocate about ~ 2,5 million EUR. 
A total of 143.986.593 EUR is planned for this activity in the MW region. Taking in to account that part of activities related to implementation of energy efficiency measures will be financed by intervention field 044, so the total amount in the Mid-West region will be 136.783.064 EUR.</t>
  </si>
  <si>
    <t xml:space="preserve">In the Mid-West region, it is planned to invest in 159 ambulance brigades, one of which would serve at least ~ 12.800 inhabitants, i. e. ~ 2.000.000 inhabitants (159 x 12.800). Based on the 2014-2020 programming period experience, Milestone could reach 20 percent of the final value of the indicator ~ 400.000 (2.000.000 x 0.2) persons.
In the Mid-west region, it is planned to purchase 183 ambulance vehicles with equipment and 3 advanced life support ambulances for the provision of ambulance services. The average price of a ambulance car with equipment is ~ 130.000 Eur, and the average price of a advanced life support ambulance car with equipment is about ~ 150.000 Eur, i.e. total investment  24,24 million Eur (183 x 130.000 Eur + 3 x 150.000 Eur = 24.400.000 Eur). 
</t>
  </si>
  <si>
    <r>
      <rPr>
        <b/>
        <sz val="11"/>
        <rFont val="Calibri"/>
        <family val="2"/>
        <scheme val="minor"/>
      </rPr>
      <t>130</t>
    </r>
    <r>
      <rPr>
        <sz val="11"/>
        <rFont val="Calibri"/>
        <family val="2"/>
        <scheme val="minor"/>
      </rPr>
      <t xml:space="preserve"> Health mobile assets
(Sveikatos priežiūros mobilieji ištekliai)</t>
    </r>
  </si>
  <si>
    <r>
      <rPr>
        <b/>
        <sz val="11"/>
        <rFont val="Calibri"/>
        <family val="2"/>
        <charset val="186"/>
        <scheme val="minor"/>
      </rPr>
      <t>128</t>
    </r>
    <r>
      <rPr>
        <sz val="11"/>
        <rFont val="Calibri"/>
        <family val="2"/>
        <scheme val="minor"/>
      </rPr>
      <t xml:space="preserve"> Health infrastructure (Sveikatos infrastruktūra)</t>
    </r>
  </si>
  <si>
    <r>
      <rPr>
        <b/>
        <sz val="11"/>
        <rFont val="Calibri"/>
        <family val="2"/>
        <scheme val="minor"/>
      </rPr>
      <t>044</t>
    </r>
    <r>
      <rPr>
        <sz val="11"/>
        <rFont val="Calibri"/>
        <family val="2"/>
        <scheme val="minor"/>
      </rPr>
      <t xml:space="preserve"> Energy efficiency renovation or energy efficiency measures regarding public infrastructure, demonstration projects and supporting measures
(Siekiant efektyvaus energijos vartojimo vykdoma viešosios infrastruktūros renovacija arba viešajai infrastruktūrai taikomos energijos vartojimo efektyvumo priemonės, parodomieji projektai ir pagalbinės priemonės)</t>
    </r>
  </si>
  <si>
    <r>
      <rPr>
        <b/>
        <sz val="11"/>
        <rFont val="Calibri"/>
        <family val="2"/>
        <scheme val="minor"/>
      </rPr>
      <t>077</t>
    </r>
    <r>
      <rPr>
        <sz val="11"/>
        <rFont val="Calibri"/>
        <family val="2"/>
        <scheme val="minor"/>
      </rPr>
      <t xml:space="preserve"> Air quality and noise reduction measures
(Oro kokybės užtikrinimo ir triukšmo mažinimo priemonės)</t>
    </r>
  </si>
  <si>
    <t xml:space="preserve">In 2019, rotation of residents of care homes accounted for about 34 %. According to forecasts, the number of unique service recipients per year will be 30% higher than the number of places in institutions being reconstructed/ repaired (356 places; 79 new places (not subject to resident rotation coefficient)+277 places undergoing modernization* 1,3=439 persons.                                                                             </t>
  </si>
  <si>
    <r>
      <t>The need for additional 500 places for services with accommodation has been forecasted in Lithuania. 
According to the data of 2014-2020 period (here and further: 8 priority measure "Development of social services infrastructure"), the average price of one newly installed place is about EUR 43,000. In view of the inflation and significant increase in the cost of infrastructure works (about 40 %), the average price is increased up to 43,000+40%=EUR 60,200 (500 places* 60,200=EUR 30,100,000). 
According to the data available to the Ministry of Social Security and Labor, 29 operating institutions need major repairs / reconstruction (installation of elevators/ adaptation of elevators for needs of the disabled). 29 institutions*40 places (average number of places in one institution)=1,160 places. Another 50 institutions (or 2,000 places (50*40 places) need modernization (repair) and adaptation for the disabled. About 54 % of these places, i.e., 626 and 1,080 accordingly, will be financed.
According to the data of the 2014-2020 period, the average price of 1 reconstructed / repaired place is about EUR 20,000. With 40% increase the average price seeks EUR 28,000 (626*EUR 28,000= EUR 17,528,000). 
 According to the data of the 2014-2020 period, the average price of 1 repaired place is about EUR 6,000. With 40% increase the average price seeks EUR 8,400 (1,080 places*8,400= EUR 9,072,000). 
500+1080+626=2206.
For the Capital region, we estimate about 16,17% of the total funds (EUR 9,167,112) and the places of infrastructure planned to be financed (</t>
    </r>
    <r>
      <rPr>
        <b/>
        <sz val="11"/>
        <rFont val="Calibri"/>
        <family val="2"/>
        <charset val="186"/>
      </rPr>
      <t>356</t>
    </r>
    <r>
      <rPr>
        <sz val="11"/>
        <rFont val="Calibri"/>
        <family val="2"/>
        <charset val="186"/>
      </rPr>
      <t xml:space="preserve"> places). 
The action is planned to start in 2023 - 2024, therefore the milstone for 2024 is not set.</t>
    </r>
  </si>
  <si>
    <r>
      <rPr>
        <b/>
        <sz val="11"/>
        <rFont val="Calibri"/>
        <family val="2"/>
        <charset val="186"/>
        <scheme val="minor"/>
      </rPr>
      <t>044</t>
    </r>
    <r>
      <rPr>
        <sz val="11"/>
        <rFont val="Calibri"/>
        <family val="2"/>
        <charset val="186"/>
        <scheme val="minor"/>
      </rPr>
      <t xml:space="preserve"> Energy efficiency renovation or energy efficiency measures regarding public infrastructure, demonstration projects and supporting measures
(Siekiant efektyvaus energijos vartojimo vykdoma viešosios infrastruktūros renovacija arba viešajai infrastruktūrai taikomos energijos vartojimo efektyvumo priemonės, parodomieji projektai ir pagalbinės priemonės)</t>
    </r>
  </si>
  <si>
    <t xml:space="preserve">The need for additional 500 places for services with accommodation has been forecasted in Lithuania. 
According to the data of 2014-2020 period (here and further: 8 priority measure "Development of social services infrastructure"), the average price of one newly installed place is about EUR 43,000. In view of the inflation and significant increase in the cost of infrastructure works (about 40 %), the average price is increased up to 43,000+40%=EUR 60,200 (500 places*60,200= EUR 30,100,000 EUR). 
According to the data available to the Ministry of Social Security and Labor, 29 operating institutions need major repairs / reconstruction (installation of elevators/ adaptation of elevators for needs of the disabled). 29 institutions*40 places (average number of places in one institution)=1,160 places. Another 50 institutions (or 2,000 places (50*40 places) need modernization (repair) and adaptation for the disabled. About 54 % of these places, i.e., 626 and 1,080 accordingly, will be financed.
According to the data of the 2014-2020 period, the average price of 1 reconstructed / repaired place is about EUR 20.000. With 40% increase the average price seeks EUR 28,000 (626*EUR 28,000= EUR17,528,000). 
 According to the data of the 2014-2020 period, the average price of 1 repaired place is about EUR 6.000. With 40% increase the average price seeks EUR 8,400 (1,080 places*8,400=EUR 9,072,000). 
(500+1080+626)-356 (Capital region)=1850.
EUR 47.532.888 will be allocated for the Mid-West region of Lithuania, excluding the Capital region, planning to finance 1.850 places of infrastructure. 
The action is planned to start in 2023 - 2024, therefore the milstone for 2024 is not set.                                                                                                   </t>
  </si>
  <si>
    <r>
      <t>In 2019, rotation of residents of care homes accounted for about 34 %. According to forecasts, the number of unique service recipients per year will be 30% higher than the number of places in institutions being reconstructed/ repaired (totally: 1,850 places; 421 new places (not subject to resident rotation coefficient)+ 1,429 places undergoing modernization* 1,3=2,279</t>
    </r>
    <r>
      <rPr>
        <strike/>
        <sz val="11"/>
        <rFont val="Calibri"/>
        <family val="2"/>
        <charset val="186"/>
      </rPr>
      <t xml:space="preserve"> </t>
    </r>
    <r>
      <rPr>
        <sz val="11"/>
        <rFont val="Calibri"/>
        <family val="2"/>
        <charset val="186"/>
      </rPr>
      <t xml:space="preserve">persons .                                                                                   </t>
    </r>
  </si>
  <si>
    <r>
      <t xml:space="preserve">In the Capital region, it is planned to invest in 62 ambulance brigades, one of which would serve at least ~ 12.800 inhabitants, i. e ~ 790.000 inhabitants (62 x 12.800). Based on the 2014-2020 programming period experience, Milestone could reach 20 percent of the final value of the indicator ~ 158.000 (790.000 x 0.2) persons. 
Also in the Capital region, investments will be made in the adaptation of the premises to ensure the activities of ambulance brigades - 33 temporary stay places, ~ 2,37 million. Eur (33 x 72.000 = ~2.370.000). 
Under 2014-2020 programming period measure 08.1.3-CPVA-V-606-4 (similar projects - creation of the infrastructure necessary for the operation of the prevention program coordination center) on average construction price per 1 sq. m. was about 580 Eur (prices of 2019). Taking in to account that construction work price during last years rapildy increased - it is assumed that average 1 sq. m. cosntruction price will be higher about 20 percent, i . e. 720 Eur. On average one temporary stay place area will be around 100 sq. m.  It is assumed that average support for one temporary stay place might reach 72 thousand. Eur. (720 Eur x 100 sq. m.).
</t>
    </r>
    <r>
      <rPr>
        <sz val="11"/>
        <rFont val="Calibri"/>
        <family val="2"/>
        <scheme val="minor"/>
      </rPr>
      <t xml:space="preserve">
The modernization of ambulance vehicles and other infrastructure counts the same persons who could be provided with services under intervention codes (128 and 130). To avoid double counting of the overall indicator at the task level, the persons under intervention code 128 will not count to final value.</t>
    </r>
  </si>
  <si>
    <r>
      <t xml:space="preserve">In the Mid-West region, it is planned to invest in 159 ambulance brigades, one of which would serve at least ~ 12.800 inhabitants, i. e. ~ 2.000.000 inhabitants (159 x 12.800). Based on the 2014-2020 programming period experience, Milestone could reach 20 percent of the final value of the indicator ~ 400.000 (2.000.000 x 0.2) persons.
Also in the Mid-West region, investments will be made in the adaptation of the premises to ensure the activities of ambulance brigades - 90 temporary stay places, ~ 6,44 million Eur (90 x 72.000 Eur ~ 6.440.000 Eur). Under 2014-2020 programming period measure 08.1.3-CPVA-V-606-4 (similar projects - creation of the infrastructure necessary for the operation of the prevention program coordination center) on average construction price per 1 sq. m. was about 580 Eur (prices of 2019). Taking in to account that construction work price during last years rapildy increased - it is assumed that average 1 sq. m. cosntruction price will be higher about 20 percent, i . e. 720 Eur. On average one temporary stay place area will be around 100 sq. m.  It is assumed that average support for one temporary stay place might reach 72 thousand. Eur. (720 Eur x 100 sq. m.) </t>
    </r>
    <r>
      <rPr>
        <sz val="11"/>
        <rFont val="Calibri"/>
        <family val="2"/>
        <scheme val="minor"/>
      </rPr>
      <t xml:space="preserve">
The modernization of ambulance vehicles and other infrastructure counts the same persons who could be provided with services under intervention codes (128 and 130). To avoid double counting of the overall indicator at the task level, the persons under intervention code 128 will not count to final value.
</t>
    </r>
  </si>
  <si>
    <t>According to the Institute of Hygiene, in 2020, about 108,000 people in the Capital region had two or more chronic non-communicable diseases. It is expected that specialized care will be provided to all patients with 2 or more chronic non-communicable diseases each year. 
Based on the 2014-2020 programming period experience, Milestone could reach 20 percent of the final value of the indicator ~21.000 (108.000 x 0,2) persons/year. 
In the Capital region, it is planned to finance the transformation of 2 municipal level hospitals into community health centers (outpatient services, day inpatient services) and development of the infrastructure of 11 institutions providing specialized outpatient, day inpatient services that meet the transformation criteria. 
Preliminarily, it is planned to allocate about ~ 1,5 million EUR to each institution (2 x 1,5 million EUR + 11 x 1,5 million EUR = ~ 20 million EUR). The calculation of the investment amount is based on similar projects from the period 2014-2020, implemented under measure 8.1.3-CPVA-V-612 "Child health services infrastructure improvement". This measure implements 14 projects for EUR 31.5 million. Some of the projects are similar in content to the projects of specialized services planned for 2021-2027 - specialized equipment is purchased, premises are renovated.
In the Capital region, supplementing RRF, it is planned to renovate the emergency medical and intensive therapy / intensive care units of 7 health care institutions (that meets the transformation criteria), adapting them to health emergencies (7 x 3.500.000 = 24.500.000 EUR). The need for investments was calculated on the basis of similar projects being implemented by RRF.
It is also planned to finance the improvement of the infrastructure of integrated health care services, it is tentatively planned to allocate about ~ 2,5 million EUR. 
A total of 47.072.066 EUR is planned for this activity in the Capital region. Based on the 2014-2020 programming period experience of modernization of health care institutions, around 5% of total amount (~2.354.000 EUR) may be allocated to energy efficiency measures. 
The modernisation of infrastructure for specialised healthcare service provision including energy efficiency measures counts the same persons who could be provided with services under intervention codes (128 and 044). To avoid double counting of the overall indicator at the task level, the persons under intervention code 044 will not count to final value.</t>
  </si>
  <si>
    <t>According to the Institute of Hygiene, in 2020, about 338,000 people in the Mid-west region had two or more chronic non-communicable diseases. It is expected that specialized care will be provided to all patients with 2 or more chronic non-communicable diseases each year. Based on the 2014-2020 programming period experience, Milestone could reach 20 percent of the final value of the indicator ~67.000 (338.000 x 0,2) persons/year. 
In the Mid-West region, it is planned to finance the transformation of 15 municipal-level hospitals into community health centers (outpatient services, day inpatient services) and to strengthen the infrastructure of 25 institutions (that meet the transformation criteria) providing specialized outpatient services, day inpatient services. Preliminarily, it is planned to allocate about ~ 1,5 mln. EUR to each institution  (15 x 1,5 million EUR + 25 x 1,5 million EUR = ~ 60 million EUR). The calculation of the investment amount is based on similar projects from the period 2014-2020, implemented under measure 8.1.3-CPVA-V-612 "Child health services infrastructure improvement". This measure implements 14 projects for EUR 31.5 million. Some of the projects are similar in content to the projects of specialized services planned for 2021-2027 - specialized equipment is purchased, premises are renovated. Based on these projects, the average value of one project is 1.6 million.
In the MWR, supplementing RRF, it is planned to renovate emergency medical and Resuscitation and intensive care units of 22 health care institutions (that meets the transformation criteria), adapting them to health emergencies (22 x 3 500.000 = 77.000.000 EUR). The need for investments was calculated on the basis of similar projects being implemented by RRF.
Also envisaged to implement telemedicine consultations in Klaipėdos, Panevėžio, Šiaulių regions by purchasing the devices required for remote consultations in the emergency departments of 20 health care institutions (investement amount around 4,5 mln. EUR, i. e. 20 x 225.000 = 4.500.000 EUR). Investment calculations based on similar project in Kaunas and VIlnius regions from the period 2014-2020, implemented under measure 8.1.3-CPVA-V-604. Under the mentioned measure, 1 contract was signed for 3.1 million EUR (partcipated 12 health care institutions, infrastructure value - around 200.000 EUR for one participant). 
It is also planned to finance the improvement of the infrastructure of integrated health care services, it is tentatively planned to allocate about ~ 2,5 million EUR. 
A total of 143.986.593 EUR is planned for this activity in the MW region.  Based on the 2014-2020 programming period experience of modernization of health care institutions, around 5% of total amount (~7.203.529 EUR) may be allocated to energy efficiency measures. 
The modernisation of infrastructure for specialised healthcare service provision including energy efficiency measures counts the same persons who could be provided with services under intervention codes (128 and 044). To avoid double counting of the overall indicator at the task level, the persons under intervention code 044 will not count to final value.</t>
  </si>
  <si>
    <t>According to expert estimates, the annual need for long-term care services in the Capital region amounts to about 42.000 people per year. It is planned to create / modernize infrastructure for long-term care services, the capacity of which will reach about 20 percent of the demand, and the indicator of the Capital Region is about 8.400 persons per year (42.000 x 0.20 = 8.400). Investments are expected to start in 2023, so the Milestone value is 0. 
In the Capital region, it is planned to develop inpatient long-term care services in 11 health care institutions (4 health care institutions in Vilnius and 1 health care institution in the each remaining 7 municipalities of the Capital region). Inpatient care for people with Alzheimer's disease, senile dementia, and modernization of institutions providing palliative care services - on average, it is planned to allocate ~ 0,8 million EUR for one institution (11 x 800.000 = ~8.764.000 Eur). Under 2014-2020 programming period measure 08.1.3-CPVA-V-601 (similar projects - establishment of geriatric centres) on average for the establishment of one geriatric center investment needed around 0,8 mln. Eur. It is also planned to continue the development of day services by creating the infrastructure required for day centers  ~ 3,756 million  Eur (installation of 6 day centers x 626.000 Eur, in accordace to RRF calculations). A total amount for planned activities in the Capital region would be 12.520.000 EUR. Based on the 2014-2020 programming period experience of modernization of health care institutions, around 5% of total amount (~626.000 EUR) may be allocated to energy efficiency measures. 
The modernisation of infrastructure for long-term care service provision including energy efficiency measures counts the same persons who could be provided with services under intervention codes (128 and 044). To avoid double counting of the overall indicator at the task level, the persons under intervention code 044 will not count to final value.</t>
  </si>
  <si>
    <r>
      <t xml:space="preserve">According to expert estimates, the annual need for long-term care services in the Mid-West region amounts to about 98.000 people per year. It is planned to create / modernize infrastructure for long-term care services, the capacity of which will reach about 20 percent of the demand, and the indicator of the Mid-West region is about 19.600 persons per year (98.000 x 0,2 = 19.600). Investments are expected to start in 2023, so the Milestone value is 0. 
In the Mid-West region, it is planned to develop inpatient long-term care services in 27 health care institutions (2 health care institutions in Šiauliai city, 1 in Panevėžys city, 2 in Klaipėda city, 2 in Kaunas city and 1 health care institution in the 19 Mid-West region municipalities). Inpatient care for people with Alzheimer's disease, senile dementia, and modernization of institutions providing palliative care services - on average, it is planned to allocate ~ 0,8 million EUR for one institution (27 x 800.000 = ~21,2 million EUR) operating in Mid West region. Under 2014-2020 programming period measure 08.1.3-CPVA-V-601 (similar projects - establishment of geriatric centres) on average for the establishment of one geriatric center investment needed around 0,8 mln. Eur. It is also planned to continue the development of day services by creating the infrastructure required for day centers  ~ 19,4 million Eur (installation of 31 day centers x 626.000 Eur in accordace to RRF calculations).  A total amount for planned activities in the Mid West region would be 40,6 million EUR.  Based on the 2014-2020 programming period experience of modernization of health care institutions, around 5% of total amount (~2.031.294 EUR) may be allocated to energy efficiency measures. </t>
    </r>
    <r>
      <rPr>
        <strike/>
        <sz val="11"/>
        <rFont val="Calibri"/>
        <family val="2"/>
        <charset val="186"/>
        <scheme val="minor"/>
      </rPr>
      <t xml:space="preserve">
</t>
    </r>
    <r>
      <rPr>
        <sz val="11"/>
        <rFont val="Calibri"/>
        <family val="2"/>
        <charset val="186"/>
        <scheme val="minor"/>
      </rPr>
      <t xml:space="preserve">
The modernisation of infrastructure for long-term care service provision including energy efficiency measures counts the same persons who could be provided with services under intervention codes (128 and 044). To avoid double counting of the overall indicator at the task level, the persons under intervention code 044 will not count to final value.
</t>
    </r>
  </si>
  <si>
    <t>Total</t>
  </si>
  <si>
    <t>SAMM</t>
  </si>
  <si>
    <t>Ministry of health, Ministry of Social Security and Labour</t>
  </si>
  <si>
    <t>SO 4.10. Ensuring equal access to health care services through infrastructure development, including primary health care</t>
  </si>
  <si>
    <t>The modernisation of infrastructure for specialised healthcare service provision including energy efficiency measures counts the same users who could be provided with services under intervention codes (128 and 044). To avoid double counting of the overall indicator at the task level, the persons under intervention code 044 will not count to final value.</t>
  </si>
  <si>
    <t xml:space="preserve">Given the growing demand for specialized care, it is planned that the services will be provided to 100 percent of individuals. Baseline value is more than 0, because biggest part of the investment will be allocated to health care facility modernisation, that are already operating. The new infrastructure will be used to develop specialized outpatient and day care services (approx. 11.000). So the baseline value is 338.000 (338.000 - 11.000 = 327.000).
</t>
  </si>
  <si>
    <t>The modernisation of infrastructure for specialised healthcare service provision including energy efficiency measures counts the same users who could be provided with services under intervention codes (128 and 044). To avoid double counting of the overall indicator at the task level, the users under intervention code 044 will not count to final value.</t>
  </si>
  <si>
    <t>The modernisation of infrastructure for long-term care service provision including energy efficiency measures counts the same persons who could be provided with services under intervention codes (128 and 044). To avoid double counting of the overall indicator at the task level, the persons under intervention code 044 will not count to final value.</t>
  </si>
  <si>
    <t>According to the data of National Health Insurance Fund, 79 percent of adults and 91 percent of children (registered patients) visited a family doctor at least once a year (data of the year 2021). The Capital region is home to about 155.700 children and about 668.300 adults. Target is calculated on the basis of the number of children and adults in the Capital Region planned to support the share of primary health care institutions and the share of registered patients (adults / children) visiting a family doctor at least once a year, i.e. 155.700 x 0.5 x 0.91 + 668.300 x 0.5 x 0.79 ~ 334.000 individuals.</t>
  </si>
  <si>
    <t>According to the data of National Health Insurance Fund, 79 percent of adults and 91 percent of children (registered patients) visited a family doctor at least once a year (data of the year 2021).  The Mid-west region is home to about 343.120 children and about 1.626.680 adults. Target is calculated on the basis of the number of children and adults in the Mid-west region planned to support the share of primary health care institutions and the share of registered patients (adults / children) visiting a family doctor at least once a year, i.e. 343.120 x 0,65 x 0,91 + 1.626.680 x 0,65 x 0,79 ~ 1.038.000 individuals.</t>
  </si>
  <si>
    <t>Given the growing demand for specialized care, it is planned that the services will be provided to 100 percent of those who need them. Baseline value is more than 0, because biggest part of the investment will be allocated to health care facility modernisation, that are already operating. The new infrastructure will be used to develop specialized outpatient and day care services (approx. 6.000). So the baseline value is 102.000 (108.000 - 6.000 = 102.000).</t>
  </si>
  <si>
    <t>Given the growing demand for long-term care services, it is planned that the services will be provided to 100 percent of those who need them. Baseline value is more than 0, because biggest part of the investment will be allocated to health care facilities modernisation, that are already operating. The new infrastructure will be created by establishing day centers (new services) and the number of patients planned to be served in day centers (approx. 120). So the baseline value is 8280 (8400 - 120 = 8280).</t>
  </si>
  <si>
    <t>Given the growing demand for long-term care services, it is planned that the services will be provided to 100 percent of those who need them. Baseline value is more than 0, because biggest part of the investment will be allocated to health care facility modernisation, that are already operating. The new infrastructure will be created by establishing day centers (new services) and the number of patients planned to be served in day centers (approx. 620). So the baseline value is 18980 (19600 - 620 = 18980).</t>
  </si>
  <si>
    <t xml:space="preserve">The modernisation of infrastructure for long-term care service provision including energy efficiency measures counts the same persons who could be provided with services under intervention codes (128 and 044). To avoid double counting of the overall indicator at the task level, the persons under intervention code 044 will not count to final value.
</t>
  </si>
  <si>
    <t>RCO74</t>
  </si>
  <si>
    <t>Population covered by projects in the framework of strategies for integrated territorial development (gyventojai, kuriems taikomi projektai, vykdomi pagal integruotas teritorinio vystymo programas)</t>
  </si>
  <si>
    <t>RCO75</t>
  </si>
  <si>
    <t>Strategies for integrated territorial development (integruotos teritorinio vystymo strategijos, kurioms suteikta parama)</t>
  </si>
  <si>
    <t xml:space="preserve"> Persons</t>
  </si>
  <si>
    <t>Specific activities shall target groups living in the unly urban area of Capital region – Vilnius city and suburbs (1 strategy with territorial delivery mechanism 02) or functional zone (or parts of it) of Capital region, other than urban areas (1 strategy with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maximum total number of the population covered is expected to be equal to population of territories concerned, adjusted to expected population change rate (see assumptions of RCO 74 indicator for SO 5.1 and 5.2) = 802 161, of which:
1 urban agglomeration – Vilnius city and suburbs (y2020 estimate based on 2020 pilot census data (1 km2 grid cell) and CORINE land cover change 2012-2018 data ~ 598 136 inh.) * 1 (expected population change rate) = 598 136 inh.
Total population of territories, other than Vilnius city and its suburban area (start of y2021 ~ 231 847  inh.) * population change rate (0,88) =231 847 * 0,88 = 204 025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Assessing the internal disparities in the Capital region, the city and suburbs of Vilnius are more often characterized by environmental and climate change challenges, while other areas lag behind in social terms and in accessibility to public services. Therefore, it is assumed that the strategy of Vilnius city and suburbs will more likely contribute to the SO's supported by the Cohesion Fund, and the strategy of the functional area will more often choose social goals.
Therefore target value is set equal to population of territories other than urban areas = 204 025.
2024 target value = 0 due to the complexity of planning and implementation of integrated strategies (multiple sectors, multiple territories, multiple levels of governance).</t>
  </si>
  <si>
    <t>contributions to strategies</t>
  </si>
  <si>
    <t>Managing Authority monitoring system</t>
  </si>
  <si>
    <t>Specific activities shall target groups living in urban areas of Mid-West region (9 strategies with territorial delivery mechanism 02) or functional zones (or parts of it) of Mid-West region, other than urban areas (9 strategies with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total number of the population covered is expected to be equal to population of territories concerned, adjusted to expected population change rate (see assumptions of RCO 74 indicator for SO 5.1 and 5.2) = 1 709 154, of which:
 Kaunas city and suburbs (y2020 estimate population based on 2020 pilot census data (1 km2 grid cell) and CORINE land cover change 2012-2018 data ~ 339 284) + Klaipėda city and suburbs (y2020 estimate based on 2020 pilot census data (1 km2 grid cell) and CORINE land cover change 2012-2018 data ~ 185 150) + 7 cities and towns (start of y2021 number of inhabitants by Statistics Lithuania = 338 075 inh.) * 0,92 (expected population change rate) = (339 284 + 185 150 + 338 075) * 0,92 = 793 508 inh.
Total population of Mid-West region territories other than 9 cities and towns (centres of regions) and suburban area of  Kaunas and Klaipėda agglomerations (start of y2021 ~1 103 188  inh.) * population change rate (0,83) = 1 103 188 * 0,83 = 915 646
Therefore:
Average population per strategy (MWR) 1 709 154 / 18 =  94 953 
Target value was obtained by multiplying expected number of contributioms (RCO75) by Average population per strategy (LT) = 2*94 953 = 189 906
2024 target value = 0 due to the complexity of planning and implementation of integrated strategies (multiple sectors, multiple territories, multiple levels of governance).</t>
  </si>
  <si>
    <t>Total expected number of territorial strategies is equal to number of territorial strategies for sustainable urban development (9) + functional zones strategies (9) = 18.
Maximum number of territorial strategies for sustainable urban development is equal to number of regional centres in a corresponding NUTS-2 region (9 in Mid-West Lithuania region), assuming that 2 biggest cities (Kaunas, Klaipėda)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Mid-West Lithuania region contains 9 NUTS-3 regions).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Of all the POs, only in the case of PO5 is the ITI the only possible territorial implementation mechanism. The target value of other POs, SOs and their actions is defined as the probability that the territorial strategy will benefit from the investment multiplied by the total expected number of territorial strategies.
The standard probability is 1 / total number of SOs contributing to the ITI (12) - SO 5.1 and SO 5.2 (2) = 10%. I.e. average number of contributions = 18 * 10% = 2.
2024 target value = 0 due to the complexity of planning and implementation of integrated strategies (multiple sectors, multiple territories, multiple levels of governance).</t>
  </si>
  <si>
    <t>Total expected number of territorial strategies is equal to number of territorial strategies for sustainable urban development (1) + functional zones strategies (1) = 2.
Maximum number of territorial strategies for sustainable urban development is equal to number of regional centres in a corresponding NUTS-2 region (1 city, Vilnius), assuming that it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Capital region region contains 1 NUTS-3 region – Vilnius county).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Value of indicator 2024 "0", because achievement upon completion in the first supported projects.</t>
  </si>
  <si>
    <t>Specific objective – 4.5 (4.10). Ensuring equal access to health care and fostering resilience of health systems, including primary care, and promoting the transition from institutional to family-based and community-based care</t>
  </si>
  <si>
    <t>4.5.1 (4.10.1). Strengthen primary health care (Sustiprinti pirminę sveikatos priežiūrą)</t>
  </si>
  <si>
    <t>4.5.2 (4.10.2). Modernization of ambulance services (Modernizuoti GMP paslaugas)</t>
  </si>
  <si>
    <t>4.5.3 (4.10.3). Improving access to high quality specialised healthcare (Gerinti aukštos kokybės specializuotos sveikatos priežiūros prieinamumą)</t>
  </si>
  <si>
    <t>4.5.4 (4.10.4). Develop integrated long-term care service system (Plėtoti ilgalaikės priežiūros paslaugų sistemą)</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</si>
</sst>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 _€_-;\-* #,##0\ _€_-;_-* &quot;-&quot;\ _€_-;_-@_-"/>
    <numFmt numFmtId="164" formatCode="_-* #,##0.00_-;\-* #,##0.00_-;_-* &quot;-&quot;??_-;_-@_-"/>
    <numFmt numFmtId="165" formatCode="0_ ;\-0\ "/>
    <numFmt numFmtId="166" formatCode="#,##0.0"/>
  </numFmts>
  <fonts count="2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name val="Calibri"/>
      <family val="2"/>
      <charset val="186"/>
      <scheme val="minor"/>
    </font>
    <font>
      <sz val="11"/>
      <color theme="1"/>
      <name val="Arial"/>
      <family val="2"/>
      <charset val="186"/>
    </font>
    <font>
      <sz val="11"/>
      <color theme="1"/>
      <name val="Calibri"/>
      <family val="2"/>
      <scheme val="minor"/>
    </font>
    <font>
      <b/>
      <sz val="11"/>
      <color theme="1"/>
      <name val="Calibri"/>
      <family val="2"/>
      <charset val="186"/>
      <scheme val="minor"/>
    </font>
    <font>
      <b/>
      <sz val="11"/>
      <name val="Calibri"/>
      <family val="2"/>
      <charset val="186"/>
      <scheme val="minor"/>
    </font>
    <font>
      <b/>
      <sz val="11"/>
      <color theme="1"/>
      <name val="Calibri"/>
      <family val="2"/>
      <scheme val="minor"/>
    </font>
    <font>
      <sz val="11"/>
      <name val="Calibri"/>
      <family val="2"/>
      <scheme val="minor"/>
    </font>
    <font>
      <b/>
      <sz val="11"/>
      <name val="Calibri"/>
      <family val="2"/>
      <scheme val="minor"/>
    </font>
    <font>
      <sz val="11"/>
      <color rgb="FFFF0000"/>
      <name val="Calibri"/>
      <family val="2"/>
      <scheme val="minor"/>
    </font>
    <font>
      <sz val="11"/>
      <name val="Calibri"/>
      <family val="2"/>
      <charset val="186"/>
    </font>
    <font>
      <b/>
      <sz val="11"/>
      <color rgb="FF000000"/>
      <name val="Calibri"/>
      <family val="2"/>
    </font>
    <font>
      <sz val="11"/>
      <color rgb="FF000000"/>
      <name val="Calibri"/>
      <family val="2"/>
    </font>
    <font>
      <sz val="8"/>
      <name val="Calibri"/>
      <family val="2"/>
      <scheme val="minor"/>
    </font>
    <font>
      <strike/>
      <sz val="11"/>
      <name val="Calibri"/>
      <family val="2"/>
      <charset val="186"/>
      <scheme val="minor"/>
    </font>
    <font>
      <b/>
      <sz val="11"/>
      <name val="Calibri"/>
      <family val="2"/>
      <charset val="186"/>
    </font>
    <font>
      <strike/>
      <sz val="11"/>
      <name val="Calibri"/>
      <family val="2"/>
      <charset val="186"/>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thin">
        <color indexed="64"/>
      </top>
      <bottom/>
      <diagonal/>
    </border>
    <border>
      <left style="medium">
        <color indexed="64"/>
      </left>
      <right style="thin">
        <color auto="1"/>
      </right>
      <top/>
      <bottom style="thin">
        <color auto="1"/>
      </bottom>
      <diagonal/>
    </border>
    <border>
      <left style="thin">
        <color auto="1"/>
      </left>
      <right style="medium">
        <color indexed="64"/>
      </right>
      <top/>
      <bottom style="thin">
        <color indexed="64"/>
      </bottom>
      <diagonal/>
    </border>
    <border>
      <left/>
      <right style="thin">
        <color indexed="64"/>
      </right>
      <top/>
      <bottom style="thin">
        <color indexed="64"/>
      </bottom>
      <diagonal/>
    </border>
    <border>
      <left/>
      <right style="thin">
        <color auto="1"/>
      </right>
      <top style="medium">
        <color indexed="64"/>
      </top>
      <bottom/>
      <diagonal/>
    </border>
    <border>
      <left/>
      <right style="thin">
        <color auto="1"/>
      </right>
      <top/>
      <bottom/>
      <diagonal/>
    </border>
    <border>
      <left/>
      <right style="thin">
        <color auto="1"/>
      </right>
      <top style="thin">
        <color indexed="64"/>
      </top>
      <bottom/>
      <diagonal/>
    </border>
    <border>
      <left/>
      <right style="thin">
        <color auto="1"/>
      </right>
      <top/>
      <bottom style="medium">
        <color indexed="64"/>
      </bottom>
      <diagonal/>
    </border>
    <border>
      <left style="thin">
        <color indexed="64"/>
      </left>
      <right style="medium">
        <color indexed="64"/>
      </right>
      <top style="medium">
        <color indexed="64"/>
      </top>
      <bottom/>
      <diagonal/>
    </border>
  </borders>
  <cellStyleXfs count="6">
    <xf numFmtId="0" fontId="0" fillId="0" borderId="0"/>
    <xf numFmtId="0" fontId="12" fillId="0" borderId="0"/>
    <xf numFmtId="164" fontId="12" fillId="0" borderId="0" applyFont="0" applyFill="0" applyBorder="0" applyAlignment="0" applyProtection="0"/>
    <xf numFmtId="0" fontId="11" fillId="0" borderId="0"/>
    <xf numFmtId="9" fontId="12" fillId="0" borderId="0" applyFont="0" applyFill="0" applyBorder="0" applyAlignment="0" applyProtection="0"/>
    <xf numFmtId="41" fontId="12" fillId="0" borderId="0" applyFont="0" applyFill="0" applyBorder="0" applyAlignment="0" applyProtection="0"/>
  </cellStyleXfs>
  <cellXfs count="234">
    <xf numFmtId="0" fontId="0" fillId="0" borderId="0" xfId="0"/>
    <xf numFmtId="165" fontId="0" fillId="0" borderId="0" xfId="5" applyNumberFormat="1" applyFont="1" applyAlignment="1">
      <alignment vertical="center"/>
    </xf>
    <xf numFmtId="0" fontId="0" fillId="2" borderId="0" xfId="0" applyFill="1"/>
    <xf numFmtId="0" fontId="13" fillId="0" borderId="3" xfId="0" applyFont="1" applyBorder="1" applyAlignment="1">
      <alignment vertical="top" wrapText="1"/>
    </xf>
    <xf numFmtId="0" fontId="13" fillId="0" borderId="5" xfId="0" applyFont="1" applyBorder="1" applyAlignment="1">
      <alignment vertical="top" wrapText="1"/>
    </xf>
    <xf numFmtId="0" fontId="14" fillId="0" borderId="5" xfId="0" applyFont="1" applyBorder="1" applyAlignment="1">
      <alignment vertical="top" wrapText="1"/>
    </xf>
    <xf numFmtId="0" fontId="13" fillId="0" borderId="3" xfId="0" applyFont="1" applyBorder="1" applyAlignment="1">
      <alignment vertical="top"/>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166" fontId="10" fillId="0" borderId="1" xfId="0" applyNumberFormat="1" applyFont="1" applyBorder="1" applyAlignment="1">
      <alignment horizontal="center" vertical="center" wrapText="1"/>
    </xf>
    <xf numFmtId="4" fontId="10" fillId="2" borderId="1" xfId="0" applyNumberFormat="1" applyFont="1" applyFill="1" applyBorder="1" applyAlignment="1">
      <alignment horizontal="center" vertical="center" wrapText="1"/>
    </xf>
    <xf numFmtId="4" fontId="16" fillId="0" borderId="0" xfId="0" applyNumberFormat="1" applyFont="1"/>
    <xf numFmtId="3" fontId="0" fillId="0" borderId="0" xfId="0" applyNumberFormat="1"/>
    <xf numFmtId="4" fontId="0" fillId="0" borderId="0" xfId="0" applyNumberFormat="1"/>
    <xf numFmtId="3"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3" fontId="9" fillId="2"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3" fontId="10" fillId="2" borderId="1" xfId="0" applyNumberFormat="1" applyFont="1" applyFill="1" applyBorder="1" applyAlignment="1">
      <alignment horizontal="center" vertical="center" wrapText="1"/>
    </xf>
    <xf numFmtId="166" fontId="9" fillId="0" borderId="1" xfId="0" applyNumberFormat="1" applyFont="1" applyBorder="1" applyAlignment="1">
      <alignment horizontal="center" vertical="center" wrapText="1"/>
    </xf>
    <xf numFmtId="0" fontId="15" fillId="0" borderId="0" xfId="0" applyFont="1"/>
    <xf numFmtId="0" fontId="9"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6" fillId="0" borderId="1" xfId="0" applyFont="1" applyBorder="1" applyAlignment="1">
      <alignment vertical="center" wrapText="1"/>
    </xf>
    <xf numFmtId="0" fontId="10" fillId="0" borderId="9" xfId="0" applyFont="1" applyBorder="1" applyAlignment="1">
      <alignment horizontal="center" vertical="center" wrapText="1"/>
    </xf>
    <xf numFmtId="4" fontId="10" fillId="0" borderId="9" xfId="0" applyNumberFormat="1" applyFont="1" applyBorder="1" applyAlignment="1">
      <alignment horizontal="center" vertical="center" wrapText="1"/>
    </xf>
    <xf numFmtId="0" fontId="10" fillId="0" borderId="11" xfId="0" applyFont="1" applyBorder="1" applyAlignment="1">
      <alignment horizontal="left" vertical="center" wrapText="1"/>
    </xf>
    <xf numFmtId="0" fontId="10" fillId="0" borderId="13" xfId="0" applyFont="1" applyBorder="1" applyAlignment="1">
      <alignment horizontal="left" vertical="center" wrapText="1"/>
    </xf>
    <xf numFmtId="0" fontId="10" fillId="0" borderId="16" xfId="0" applyFont="1" applyBorder="1" applyAlignment="1">
      <alignment horizontal="center" vertical="center" wrapText="1"/>
    </xf>
    <xf numFmtId="166" fontId="10" fillId="0" borderId="16" xfId="0" applyNumberFormat="1" applyFont="1" applyBorder="1" applyAlignment="1">
      <alignment horizontal="center" vertical="center" wrapText="1"/>
    </xf>
    <xf numFmtId="3" fontId="10" fillId="0" borderId="16" xfId="0" applyNumberFormat="1" applyFont="1" applyBorder="1" applyAlignment="1">
      <alignment horizontal="center" vertical="center" wrapText="1"/>
    </xf>
    <xf numFmtId="4" fontId="10" fillId="0" borderId="16" xfId="0" applyNumberFormat="1" applyFont="1" applyBorder="1" applyAlignment="1">
      <alignment horizontal="center" vertical="center" wrapText="1"/>
    </xf>
    <xf numFmtId="0" fontId="10" fillId="0" borderId="17" xfId="0" applyFont="1" applyBorder="1" applyAlignment="1">
      <alignment horizontal="left" vertical="center" wrapText="1"/>
    </xf>
    <xf numFmtId="0" fontId="16"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16" xfId="0" applyFont="1" applyFill="1" applyBorder="1" applyAlignment="1">
      <alignment horizontal="center" vertical="center" wrapText="1"/>
    </xf>
    <xf numFmtId="1" fontId="10"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 fontId="9"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0" xfId="0" applyFont="1" applyAlignment="1">
      <alignment vertical="center"/>
    </xf>
    <xf numFmtId="0" fontId="18" fillId="0" borderId="0" xfId="0" applyFont="1" applyAlignment="1">
      <alignment vertical="center"/>
    </xf>
    <xf numFmtId="0" fontId="0" fillId="0" borderId="1" xfId="0" applyFont="1" applyBorder="1" applyAlignment="1">
      <alignment vertical="center"/>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wrapText="1"/>
    </xf>
    <xf numFmtId="0" fontId="0" fillId="0" borderId="0" xfId="0" applyFont="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1" xfId="0" applyFont="1" applyBorder="1"/>
    <xf numFmtId="0" fontId="21" fillId="0" borderId="1" xfId="0" applyFont="1" applyFill="1" applyBorder="1" applyAlignment="1">
      <alignment vertical="center" wrapText="1"/>
    </xf>
    <xf numFmtId="0" fontId="0" fillId="0" borderId="0" xfId="0" applyFont="1" applyAlignment="1">
      <alignment horizontal="center" vertical="top"/>
    </xf>
    <xf numFmtId="0" fontId="0" fillId="0" borderId="1" xfId="0" applyFont="1" applyFill="1" applyBorder="1" applyAlignment="1">
      <alignment vertical="center" wrapText="1"/>
    </xf>
    <xf numFmtId="0" fontId="0" fillId="0" borderId="1" xfId="0" applyFont="1" applyBorder="1" applyAlignment="1" applyProtection="1">
      <alignment vertical="center" wrapText="1"/>
    </xf>
    <xf numFmtId="0" fontId="0" fillId="0" borderId="1" xfId="0" applyFont="1" applyBorder="1" applyAlignment="1">
      <alignment wrapText="1"/>
    </xf>
    <xf numFmtId="0" fontId="0" fillId="0" borderId="1" xfId="0" applyFont="1" applyFill="1" applyBorder="1" applyAlignment="1">
      <alignment wrapText="1"/>
    </xf>
    <xf numFmtId="0" fontId="0" fillId="0" borderId="1" xfId="0" applyFont="1" applyBorder="1" applyAlignment="1">
      <alignment vertical="top" wrapText="1"/>
    </xf>
    <xf numFmtId="1" fontId="19"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3" xfId="3" applyFont="1" applyFill="1" applyBorder="1" applyAlignment="1">
      <alignment horizontal="justify" vertical="center" wrapText="1"/>
    </xf>
    <xf numFmtId="0" fontId="10" fillId="2" borderId="1" xfId="0" applyFont="1" applyFill="1" applyBorder="1" applyAlignment="1">
      <alignment horizontal="center" vertical="center"/>
    </xf>
    <xf numFmtId="0" fontId="19" fillId="2" borderId="13" xfId="0" applyFont="1" applyFill="1" applyBorder="1" applyAlignment="1">
      <alignment vertical="center" wrapText="1"/>
    </xf>
    <xf numFmtId="3" fontId="19" fillId="2" borderId="1" xfId="0" applyNumberFormat="1" applyFont="1" applyFill="1" applyBorder="1" applyAlignment="1">
      <alignment horizontal="center" vertical="center" wrapText="1"/>
    </xf>
    <xf numFmtId="0" fontId="19" fillId="2" borderId="1" xfId="3" applyFont="1" applyFill="1" applyBorder="1" applyAlignment="1">
      <alignment horizontal="center" vertical="center" wrapText="1"/>
    </xf>
    <xf numFmtId="3" fontId="9"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13" fillId="0" borderId="0" xfId="0" applyFont="1"/>
    <xf numFmtId="0" fontId="10"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166" fontId="10" fillId="0" borderId="3" xfId="0" applyNumberFormat="1" applyFont="1" applyBorder="1" applyAlignment="1">
      <alignment horizontal="center" vertical="center" wrapText="1"/>
    </xf>
    <xf numFmtId="3" fontId="10" fillId="0" borderId="3" xfId="0" applyNumberFormat="1" applyFont="1" applyBorder="1" applyAlignment="1">
      <alignment horizontal="center" vertical="center" wrapText="1"/>
    </xf>
    <xf numFmtId="4" fontId="10" fillId="2" borderId="3" xfId="0" applyNumberFormat="1" applyFont="1" applyFill="1" applyBorder="1" applyAlignment="1">
      <alignment horizontal="center" vertical="center" wrapText="1"/>
    </xf>
    <xf numFmtId="3" fontId="10" fillId="0" borderId="7" xfId="0" applyNumberFormat="1" applyFont="1" applyBorder="1" applyAlignment="1">
      <alignment horizontal="center" vertical="center" wrapText="1"/>
    </xf>
    <xf numFmtId="4" fontId="10" fillId="0" borderId="7" xfId="0" applyNumberFormat="1" applyFont="1" applyBorder="1" applyAlignment="1">
      <alignment horizontal="center" vertical="center" wrapText="1"/>
    </xf>
    <xf numFmtId="0" fontId="10" fillId="0" borderId="1" xfId="0" applyFont="1" applyBorder="1" applyAlignment="1">
      <alignment horizontal="left" vertical="center" wrapText="1"/>
    </xf>
    <xf numFmtId="4" fontId="10" fillId="2" borderId="7"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6" fillId="0" borderId="19" xfId="0" applyFont="1" applyBorder="1" applyAlignment="1">
      <alignment horizontal="left" vertical="center" wrapText="1"/>
    </xf>
    <xf numFmtId="3" fontId="10" fillId="2" borderId="7" xfId="0" applyNumberFormat="1" applyFont="1" applyFill="1" applyBorder="1" applyAlignment="1">
      <alignment horizontal="center" vertical="center" wrapText="1"/>
    </xf>
    <xf numFmtId="0" fontId="10" fillId="2" borderId="7" xfId="0" applyFont="1" applyFill="1" applyBorder="1" applyAlignment="1">
      <alignment horizontal="center" vertical="center" wrapText="1"/>
    </xf>
    <xf numFmtId="0" fontId="16" fillId="2" borderId="2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6" fillId="0" borderId="21" xfId="0" applyFont="1" applyBorder="1" applyAlignment="1">
      <alignment horizontal="left" vertical="center" wrapText="1"/>
    </xf>
    <xf numFmtId="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4" fontId="16" fillId="0" borderId="1" xfId="0" applyNumberFormat="1" applyFont="1" applyBorder="1" applyAlignment="1">
      <alignment horizontal="center" vertical="center" wrapText="1"/>
    </xf>
    <xf numFmtId="0" fontId="16" fillId="2" borderId="1"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4" fillId="0" borderId="1" xfId="0" applyFont="1" applyBorder="1" applyAlignment="1">
      <alignment horizontal="center" vertical="center" wrapText="1"/>
    </xf>
    <xf numFmtId="3" fontId="16" fillId="0" borderId="1" xfId="0" applyNumberFormat="1" applyFont="1" applyBorder="1" applyAlignment="1">
      <alignment horizontal="center" vertical="center" wrapText="1"/>
    </xf>
    <xf numFmtId="4" fontId="16" fillId="2" borderId="1" xfId="0" applyNumberFormat="1" applyFont="1" applyFill="1" applyBorder="1" applyAlignment="1">
      <alignment horizontal="center" vertical="center" wrapText="1"/>
    </xf>
    <xf numFmtId="0" fontId="16" fillId="0" borderId="16" xfId="0" applyFont="1" applyBorder="1" applyAlignment="1">
      <alignment horizontal="center" vertical="center" wrapText="1"/>
    </xf>
    <xf numFmtId="3" fontId="16" fillId="0" borderId="16" xfId="0" applyNumberFormat="1" applyFont="1" applyBorder="1" applyAlignment="1">
      <alignment horizontal="center" vertical="center" wrapText="1"/>
    </xf>
    <xf numFmtId="4" fontId="16" fillId="2" borderId="16" xfId="0" applyNumberFormat="1" applyFont="1" applyFill="1" applyBorder="1" applyAlignment="1">
      <alignment horizontal="center" vertical="center" wrapText="1"/>
    </xf>
    <xf numFmtId="0" fontId="16" fillId="0" borderId="17" xfId="0" applyFont="1" applyBorder="1" applyAlignment="1">
      <alignment horizontal="left" vertical="center" wrapText="1"/>
    </xf>
    <xf numFmtId="0" fontId="10" fillId="2" borderId="21" xfId="0" applyFont="1" applyFill="1" applyBorder="1" applyAlignment="1">
      <alignment horizontal="left" vertical="center" wrapText="1"/>
    </xf>
    <xf numFmtId="0" fontId="10" fillId="0" borderId="21" xfId="0" applyFont="1" applyBorder="1" applyAlignment="1">
      <alignment horizontal="left" vertical="center" wrapText="1"/>
    </xf>
    <xf numFmtId="4" fontId="10" fillId="2" borderId="13" xfId="0" applyNumberFormat="1" applyFont="1" applyFill="1" applyBorder="1" applyAlignment="1">
      <alignment horizontal="justify" vertical="center" wrapText="1"/>
    </xf>
    <xf numFmtId="3" fontId="10" fillId="2" borderId="16" xfId="0" applyNumberFormat="1" applyFont="1" applyFill="1" applyBorder="1" applyAlignment="1">
      <alignment horizontal="center" vertical="center" wrapText="1"/>
    </xf>
    <xf numFmtId="0" fontId="19" fillId="2" borderId="16" xfId="0" applyFont="1" applyFill="1" applyBorder="1" applyAlignment="1">
      <alignment horizontal="center" vertical="center" wrapText="1"/>
    </xf>
    <xf numFmtId="3" fontId="19" fillId="2" borderId="16" xfId="0" applyNumberFormat="1" applyFont="1" applyFill="1" applyBorder="1" applyAlignment="1">
      <alignment horizontal="center" vertical="center" wrapText="1"/>
    </xf>
    <xf numFmtId="0" fontId="19" fillId="2" borderId="16" xfId="3" applyFont="1" applyFill="1" applyBorder="1" applyAlignment="1">
      <alignment horizontal="center" vertical="center" wrapText="1"/>
    </xf>
    <xf numFmtId="0" fontId="19" fillId="2" borderId="17" xfId="0" applyFont="1" applyFill="1" applyBorder="1" applyAlignment="1">
      <alignment vertical="center" wrapText="1"/>
    </xf>
    <xf numFmtId="0" fontId="10" fillId="0" borderId="1" xfId="0" applyFont="1" applyBorder="1" applyAlignment="1">
      <alignment horizontal="center" vertical="center" wrapText="1"/>
    </xf>
    <xf numFmtId="3" fontId="10" fillId="0" borderId="9"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0" fontId="16" fillId="0" borderId="7"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1" fontId="10" fillId="2" borderId="1" xfId="0" applyNumberFormat="1" applyFont="1" applyFill="1" applyBorder="1" applyAlignment="1">
      <alignment horizontal="center" vertical="center" wrapText="1"/>
    </xf>
    <xf numFmtId="0" fontId="10" fillId="0" borderId="1" xfId="1" applyFont="1" applyFill="1" applyBorder="1" applyAlignment="1">
      <alignment horizontal="center" vertical="center" wrapText="1"/>
    </xf>
    <xf numFmtId="3" fontId="10" fillId="0" borderId="1" xfId="2" applyNumberFormat="1" applyFont="1" applyFill="1" applyBorder="1" applyAlignment="1">
      <alignment horizontal="center" vertical="center" wrapText="1"/>
    </xf>
    <xf numFmtId="4" fontId="10" fillId="0" borderId="1" xfId="1" applyNumberFormat="1" applyFont="1" applyFill="1" applyBorder="1" applyAlignment="1">
      <alignment horizontal="center" vertical="center" wrapText="1"/>
    </xf>
    <xf numFmtId="0" fontId="10" fillId="0" borderId="1" xfId="1" applyFont="1" applyFill="1" applyBorder="1" applyAlignment="1">
      <alignment vertical="center" wrapText="1"/>
    </xf>
    <xf numFmtId="0" fontId="14" fillId="0" borderId="18" xfId="0" applyFont="1" applyBorder="1" applyAlignment="1">
      <alignment vertical="center" wrapText="1"/>
    </xf>
    <xf numFmtId="0" fontId="14" fillId="0" borderId="10" xfId="0" applyFont="1" applyBorder="1" applyAlignment="1">
      <alignment vertical="center" wrapText="1"/>
    </xf>
    <xf numFmtId="0" fontId="14" fillId="0" borderId="10" xfId="0" applyFont="1" applyBorder="1" applyAlignment="1">
      <alignment horizontal="center" vertical="center" wrapText="1"/>
    </xf>
    <xf numFmtId="0" fontId="14" fillId="0" borderId="27" xfId="0" applyFont="1" applyBorder="1" applyAlignment="1">
      <alignment horizontal="center" vertical="center" wrapText="1"/>
    </xf>
    <xf numFmtId="3" fontId="16" fillId="0" borderId="0" xfId="0" applyNumberFormat="1" applyFont="1"/>
    <xf numFmtId="3" fontId="16" fillId="0" borderId="7" xfId="0" applyNumberFormat="1" applyFont="1" applyBorder="1" applyAlignment="1">
      <alignment horizontal="center" vertical="center" wrapText="1"/>
    </xf>
    <xf numFmtId="4" fontId="16" fillId="0" borderId="7" xfId="0" applyNumberFormat="1" applyFont="1" applyBorder="1" applyAlignment="1">
      <alignment horizontal="center" vertical="center" wrapText="1"/>
    </xf>
    <xf numFmtId="0" fontId="1"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6" xfId="0" applyFont="1" applyBorder="1" applyAlignment="1">
      <alignment horizontal="center" vertical="center" wrapText="1"/>
    </xf>
    <xf numFmtId="3" fontId="10" fillId="2" borderId="3" xfId="0" applyNumberFormat="1" applyFont="1" applyFill="1" applyBorder="1" applyAlignment="1">
      <alignment horizontal="center" vertical="center" wrapText="1"/>
    </xf>
    <xf numFmtId="3" fontId="10" fillId="2" borderId="6" xfId="0" applyNumberFormat="1" applyFont="1" applyFill="1" applyBorder="1" applyAlignment="1">
      <alignment horizontal="center" vertical="center" wrapText="1"/>
    </xf>
    <xf numFmtId="3" fontId="10" fillId="2" borderId="7" xfId="0" applyNumberFormat="1" applyFont="1" applyFill="1" applyBorder="1" applyAlignment="1">
      <alignment horizontal="center" vertical="center" wrapText="1"/>
    </xf>
    <xf numFmtId="3" fontId="10" fillId="2" borderId="3" xfId="0" applyNumberFormat="1" applyFont="1" applyFill="1" applyBorder="1" applyAlignment="1">
      <alignment horizontal="center" vertical="center"/>
    </xf>
    <xf numFmtId="3" fontId="10"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17" fillId="2" borderId="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3" fontId="10" fillId="2" borderId="1" xfId="0" applyNumberFormat="1" applyFont="1" applyFill="1" applyBorder="1" applyAlignment="1">
      <alignment horizontal="center" vertical="center"/>
    </xf>
    <xf numFmtId="3" fontId="3" fillId="2" borderId="3" xfId="0" applyNumberFormat="1" applyFont="1" applyFill="1" applyBorder="1" applyAlignment="1">
      <alignment horizontal="center" vertical="center"/>
    </xf>
    <xf numFmtId="3" fontId="3" fillId="2" borderId="7" xfId="0" applyNumberFormat="1" applyFont="1" applyFill="1" applyBorder="1" applyAlignment="1">
      <alignment horizontal="center" vertical="center"/>
    </xf>
    <xf numFmtId="3" fontId="10" fillId="0" borderId="3" xfId="0" applyNumberFormat="1" applyFont="1" applyBorder="1" applyAlignment="1">
      <alignment horizontal="center" vertical="center"/>
    </xf>
    <xf numFmtId="3" fontId="10" fillId="0" borderId="6" xfId="0" applyNumberFormat="1" applyFont="1" applyBorder="1" applyAlignment="1">
      <alignment horizontal="center" vertical="center"/>
    </xf>
    <xf numFmtId="3" fontId="10" fillId="0" borderId="7" xfId="0" applyNumberFormat="1" applyFont="1" applyBorder="1" applyAlignment="1">
      <alignment horizontal="center" vertical="center"/>
    </xf>
    <xf numFmtId="0" fontId="16" fillId="0" borderId="3"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3" fontId="10" fillId="0" borderId="3" xfId="0" applyNumberFormat="1" applyFont="1" applyBorder="1" applyAlignment="1">
      <alignment horizontal="center" vertical="center" wrapText="1"/>
    </xf>
    <xf numFmtId="3" fontId="10" fillId="0" borderId="6" xfId="0" applyNumberFormat="1" applyFont="1" applyBorder="1" applyAlignment="1">
      <alignment horizontal="center" vertical="center" wrapText="1"/>
    </xf>
    <xf numFmtId="3" fontId="10" fillId="0" borderId="7" xfId="0" applyNumberFormat="1" applyFont="1" applyBorder="1" applyAlignment="1">
      <alignment horizontal="center" vertical="center" wrapText="1"/>
    </xf>
    <xf numFmtId="0" fontId="10" fillId="0" borderId="15" xfId="0" applyFont="1" applyBorder="1" applyAlignment="1">
      <alignment horizontal="center" vertical="center" wrapText="1"/>
    </xf>
    <xf numFmtId="3" fontId="3" fillId="2" borderId="1"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xf>
    <xf numFmtId="0" fontId="16"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 fontId="8" fillId="2" borderId="16"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xf>
    <xf numFmtId="4" fontId="8" fillId="2" borderId="16" xfId="0" applyNumberFormat="1" applyFont="1" applyFill="1" applyBorder="1" applyAlignment="1">
      <alignment horizontal="center" vertical="center"/>
    </xf>
    <xf numFmtId="0" fontId="16" fillId="2" borderId="16"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9" xfId="0" applyFont="1" applyBorder="1" applyAlignment="1">
      <alignment horizontal="center" vertical="center" wrapText="1"/>
    </xf>
    <xf numFmtId="0" fontId="13" fillId="0" borderId="1" xfId="0" applyFont="1" applyBorder="1" applyAlignment="1">
      <alignment horizontal="center" vertical="top"/>
    </xf>
    <xf numFmtId="0" fontId="16" fillId="0" borderId="15" xfId="0" applyFont="1" applyBorder="1" applyAlignment="1">
      <alignment horizontal="center" vertical="center" wrapText="1"/>
    </xf>
    <xf numFmtId="0" fontId="13" fillId="0" borderId="3" xfId="0" applyFont="1" applyBorder="1" applyAlignment="1">
      <alignment horizontal="center" vertical="top" wrapText="1"/>
    </xf>
    <xf numFmtId="0" fontId="13" fillId="0" borderId="6" xfId="0" applyFont="1" applyBorder="1" applyAlignment="1">
      <alignment horizontal="center" vertical="top" wrapText="1"/>
    </xf>
    <xf numFmtId="0" fontId="13" fillId="0" borderId="1" xfId="0" applyFont="1" applyBorder="1" applyAlignment="1">
      <alignment horizontal="left" vertical="top"/>
    </xf>
    <xf numFmtId="0" fontId="13" fillId="0" borderId="3" xfId="0" applyFont="1" applyBorder="1" applyAlignment="1">
      <alignment horizontal="left" vertical="top"/>
    </xf>
    <xf numFmtId="0" fontId="13" fillId="0" borderId="3" xfId="0" applyFont="1" applyBorder="1" applyAlignment="1">
      <alignment horizontal="center" vertical="top"/>
    </xf>
    <xf numFmtId="0" fontId="13" fillId="0" borderId="6" xfId="0" applyFont="1" applyBorder="1" applyAlignment="1">
      <alignment horizontal="center" vertical="top"/>
    </xf>
    <xf numFmtId="0" fontId="13" fillId="0" borderId="2" xfId="0" applyFont="1" applyBorder="1" applyAlignment="1">
      <alignment horizontal="center" vertical="top" wrapText="1"/>
    </xf>
    <xf numFmtId="0" fontId="13" fillId="0" borderId="4" xfId="0" applyFont="1" applyBorder="1" applyAlignment="1">
      <alignment horizontal="center" vertical="top" wrapText="1"/>
    </xf>
    <xf numFmtId="3" fontId="16" fillId="0" borderId="7" xfId="0" applyNumberFormat="1" applyFont="1" applyBorder="1" applyAlignment="1">
      <alignment horizontal="center" vertical="center" wrapText="1"/>
    </xf>
    <xf numFmtId="3" fontId="16" fillId="0" borderId="1" xfId="0" applyNumberFormat="1" applyFont="1" applyBorder="1" applyAlignment="1">
      <alignment horizontal="center" vertical="center" wrapText="1"/>
    </xf>
    <xf numFmtId="3" fontId="16" fillId="0" borderId="6" xfId="0" applyNumberFormat="1" applyFont="1" applyBorder="1" applyAlignment="1">
      <alignment horizontal="center" vertical="center"/>
    </xf>
    <xf numFmtId="3" fontId="16" fillId="0" borderId="7" xfId="0" applyNumberFormat="1" applyFont="1" applyBorder="1" applyAlignment="1">
      <alignment horizontal="center" vertical="center"/>
    </xf>
    <xf numFmtId="3" fontId="16" fillId="0" borderId="1" xfId="0" applyNumberFormat="1" applyFont="1" applyBorder="1" applyAlignment="1">
      <alignment horizontal="center" vertical="center"/>
    </xf>
    <xf numFmtId="0" fontId="13" fillId="0" borderId="1" xfId="0" applyFont="1" applyBorder="1" applyAlignment="1">
      <alignment horizontal="left" vertical="top" wrapText="1"/>
    </xf>
    <xf numFmtId="0" fontId="13" fillId="0" borderId="3" xfId="0" applyFont="1" applyBorder="1" applyAlignment="1">
      <alignment horizontal="left" vertical="top" wrapText="1"/>
    </xf>
    <xf numFmtId="0" fontId="13" fillId="0" borderId="1" xfId="0" applyFont="1" applyBorder="1" applyAlignment="1">
      <alignment horizontal="center" vertical="top" wrapText="1"/>
    </xf>
    <xf numFmtId="0" fontId="1" fillId="0" borderId="2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3" fontId="16" fillId="0" borderId="3" xfId="0" applyNumberFormat="1" applyFont="1" applyBorder="1" applyAlignment="1">
      <alignment horizontal="center" vertical="center"/>
    </xf>
    <xf numFmtId="0" fontId="16" fillId="0" borderId="1" xfId="0" applyFont="1" applyBorder="1" applyAlignment="1">
      <alignment horizontal="center" vertical="center" wrapText="1"/>
    </xf>
    <xf numFmtId="3" fontId="16" fillId="0" borderId="16" xfId="0" applyNumberFormat="1" applyFont="1" applyBorder="1" applyAlignment="1">
      <alignment horizontal="center" vertical="center"/>
    </xf>
    <xf numFmtId="4" fontId="16" fillId="0" borderId="3" xfId="0" applyNumberFormat="1" applyFont="1" applyBorder="1" applyAlignment="1">
      <alignment horizontal="center" vertical="center" wrapText="1"/>
    </xf>
    <xf numFmtId="4" fontId="16" fillId="0" borderId="6" xfId="0" applyNumberFormat="1" applyFont="1" applyBorder="1" applyAlignment="1">
      <alignment horizontal="center" vertical="center" wrapText="1"/>
    </xf>
    <xf numFmtId="4" fontId="16" fillId="0" borderId="1" xfId="0" applyNumberFormat="1" applyFont="1" applyBorder="1" applyAlignment="1">
      <alignment horizontal="center" vertical="center"/>
    </xf>
    <xf numFmtId="4" fontId="16" fillId="0" borderId="3" xfId="0" applyNumberFormat="1" applyFont="1" applyBorder="1" applyAlignment="1">
      <alignment horizontal="center" vertical="center"/>
    </xf>
    <xf numFmtId="0" fontId="1" fillId="2" borderId="8"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3" fontId="10" fillId="0" borderId="9"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3" fontId="10" fillId="0" borderId="9" xfId="0" applyNumberFormat="1" applyFont="1" applyBorder="1" applyAlignment="1">
      <alignment horizontal="center" vertical="center"/>
    </xf>
    <xf numFmtId="3" fontId="10" fillId="0" borderId="1" xfId="0" applyNumberFormat="1" applyFont="1" applyBorder="1" applyAlignment="1">
      <alignment horizontal="center" vertical="center"/>
    </xf>
    <xf numFmtId="0" fontId="16" fillId="0" borderId="9" xfId="0" applyFont="1" applyBorder="1" applyAlignment="1">
      <alignment horizontal="center" vertical="center" wrapText="1"/>
    </xf>
    <xf numFmtId="0" fontId="16" fillId="0" borderId="16" xfId="0" applyFont="1" applyBorder="1" applyAlignment="1">
      <alignment horizontal="center" vertical="center" wrapText="1"/>
    </xf>
    <xf numFmtId="3" fontId="10" fillId="0" borderId="16" xfId="0" applyNumberFormat="1" applyFont="1" applyBorder="1" applyAlignment="1">
      <alignment horizontal="center" vertical="center" wrapText="1"/>
    </xf>
    <xf numFmtId="3" fontId="10" fillId="0" borderId="16" xfId="0" applyNumberFormat="1" applyFont="1" applyBorder="1" applyAlignment="1">
      <alignment horizontal="center" vertical="center"/>
    </xf>
    <xf numFmtId="4" fontId="10" fillId="0" borderId="1" xfId="0" applyNumberFormat="1" applyFont="1" applyBorder="1" applyAlignment="1">
      <alignment horizontal="center" vertical="top"/>
    </xf>
    <xf numFmtId="3" fontId="16" fillId="0" borderId="1" xfId="0" applyNumberFormat="1" applyFont="1" applyBorder="1" applyAlignment="1">
      <alignment horizontal="center" vertical="top"/>
    </xf>
    <xf numFmtId="3" fontId="16" fillId="0" borderId="3" xfId="0" applyNumberFormat="1" applyFont="1" applyBorder="1" applyAlignment="1">
      <alignment horizontal="center" vertical="top"/>
    </xf>
    <xf numFmtId="49" fontId="16" fillId="0" borderId="3" xfId="0" applyNumberFormat="1" applyFont="1" applyBorder="1" applyAlignment="1">
      <alignment horizontal="center" vertical="top" wrapText="1"/>
    </xf>
    <xf numFmtId="49" fontId="16" fillId="0" borderId="6" xfId="0" applyNumberFormat="1" applyFont="1" applyBorder="1" applyAlignment="1">
      <alignment horizontal="center" vertical="top" wrapText="1"/>
    </xf>
    <xf numFmtId="49" fontId="16" fillId="0" borderId="7" xfId="0" applyNumberFormat="1" applyFont="1" applyBorder="1" applyAlignment="1">
      <alignment horizontal="center" vertical="top" wrapText="1"/>
    </xf>
    <xf numFmtId="0" fontId="17" fillId="0" borderId="1" xfId="0" applyFont="1" applyBorder="1" applyAlignment="1">
      <alignment horizontal="center" vertical="top" wrapText="1"/>
    </xf>
    <xf numFmtId="3" fontId="10" fillId="0" borderId="1" xfId="0" applyNumberFormat="1" applyFont="1" applyBorder="1" applyAlignment="1">
      <alignment horizontal="center" vertical="top"/>
    </xf>
    <xf numFmtId="3" fontId="16" fillId="2" borderId="3" xfId="0" applyNumberFormat="1" applyFont="1" applyFill="1" applyBorder="1" applyAlignment="1">
      <alignment horizontal="center" vertical="center"/>
    </xf>
    <xf numFmtId="3" fontId="16" fillId="2" borderId="7" xfId="0" applyNumberFormat="1" applyFont="1" applyFill="1" applyBorder="1" applyAlignment="1">
      <alignment horizontal="center" vertical="center"/>
    </xf>
    <xf numFmtId="3" fontId="16" fillId="2" borderId="1" xfId="0" applyNumberFormat="1" applyFont="1" applyFill="1" applyBorder="1" applyAlignment="1">
      <alignment horizontal="center" vertical="center"/>
    </xf>
    <xf numFmtId="3" fontId="16" fillId="2" borderId="6" xfId="0" applyNumberFormat="1" applyFont="1" applyFill="1" applyBorder="1" applyAlignment="1">
      <alignment horizontal="center" vertical="center"/>
    </xf>
    <xf numFmtId="3" fontId="9" fillId="0" borderId="1" xfId="0" applyNumberFormat="1" applyFont="1" applyBorder="1" applyAlignment="1">
      <alignment horizontal="center" vertical="center"/>
    </xf>
    <xf numFmtId="3" fontId="10" fillId="0" borderId="1" xfId="0" applyNumberFormat="1" applyFont="1" applyBorder="1" applyAlignment="1">
      <alignment horizontal="center" vertical="top" wrapText="1"/>
    </xf>
    <xf numFmtId="0" fontId="17" fillId="0" borderId="6" xfId="0" applyFont="1" applyBorder="1" applyAlignment="1">
      <alignment horizontal="center" vertical="top" wrapText="1"/>
    </xf>
    <xf numFmtId="0" fontId="1"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2" xfId="0" applyFont="1" applyFill="1" applyBorder="1" applyAlignment="1">
      <alignment horizontal="center" vertical="center" wrapText="1"/>
    </xf>
    <xf numFmtId="49" fontId="16" fillId="0" borderId="1" xfId="0" applyNumberFormat="1" applyFont="1" applyBorder="1" applyAlignment="1">
      <alignment horizontal="center" vertical="top" wrapText="1"/>
    </xf>
    <xf numFmtId="4" fontId="10" fillId="0" borderId="1" xfId="0" applyNumberFormat="1" applyFont="1" applyBorder="1" applyAlignment="1">
      <alignment horizontal="center" vertical="top" wrapText="1"/>
    </xf>
    <xf numFmtId="3" fontId="10" fillId="0" borderId="6" xfId="0" applyNumberFormat="1" applyFont="1" applyBorder="1" applyAlignment="1">
      <alignment horizontal="center" vertical="top" wrapText="1"/>
    </xf>
    <xf numFmtId="3" fontId="10" fillId="0" borderId="6" xfId="0" applyNumberFormat="1" applyFont="1" applyBorder="1" applyAlignment="1">
      <alignment horizontal="center" vertical="top"/>
    </xf>
    <xf numFmtId="3" fontId="10" fillId="0" borderId="7" xfId="0" applyNumberFormat="1" applyFont="1" applyBorder="1" applyAlignment="1">
      <alignment horizontal="center" vertical="top"/>
    </xf>
    <xf numFmtId="3" fontId="10" fillId="0" borderId="3" xfId="0" applyNumberFormat="1" applyFont="1" applyBorder="1" applyAlignment="1">
      <alignment horizontal="center" vertical="top"/>
    </xf>
    <xf numFmtId="3" fontId="16" fillId="2" borderId="7" xfId="0" applyNumberFormat="1" applyFont="1" applyFill="1" applyBorder="1" applyAlignment="1">
      <alignment horizontal="center" vertical="center" wrapText="1"/>
    </xf>
    <xf numFmtId="3" fontId="16" fillId="2" borderId="1" xfId="0" applyNumberFormat="1" applyFont="1" applyFill="1" applyBorder="1" applyAlignment="1">
      <alignment horizontal="center" vertical="center" wrapText="1"/>
    </xf>
  </cellXfs>
  <cellStyles count="6">
    <cellStyle name="Įprastas" xfId="0" builtinId="0"/>
    <cellStyle name="Įprastas 2" xfId="1"/>
    <cellStyle name="Įprastas 3" xfId="3"/>
    <cellStyle name="Kablelis [0]" xfId="5" builtinId="6"/>
    <cellStyle name="Kablelis 2" xfId="2"/>
    <cellStyle name="Procentai 10"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R85"/>
  <sheetViews>
    <sheetView tabSelected="1" zoomScale="75" zoomScaleNormal="75" workbookViewId="0">
      <selection activeCell="A56" sqref="A56"/>
    </sheetView>
  </sheetViews>
  <sheetFormatPr defaultRowHeight="15" x14ac:dyDescent="0.25"/>
  <cols>
    <col min="1" max="1" width="25.5703125" customWidth="1"/>
    <col min="2" max="2" width="27.42578125" customWidth="1"/>
    <col min="3" max="3" width="17" customWidth="1"/>
    <col min="4" max="4" width="19.140625" customWidth="1"/>
    <col min="5" max="5" width="16.140625" customWidth="1"/>
    <col min="6" max="6" width="21.140625" customWidth="1"/>
    <col min="7" max="7" width="16.85546875" customWidth="1"/>
    <col min="8" max="8" width="17.5703125" customWidth="1"/>
    <col min="9" max="9" width="31.28515625" customWidth="1"/>
    <col min="10" max="10" width="13.7109375" customWidth="1"/>
    <col min="11" max="11" width="13" customWidth="1"/>
    <col min="12" max="12" width="16.140625" customWidth="1"/>
    <col min="13" max="13" width="13.5703125" customWidth="1"/>
    <col min="14" max="14" width="16.5703125" customWidth="1"/>
    <col min="15" max="15" width="14.5703125" customWidth="1"/>
    <col min="16" max="16" width="13.85546875" customWidth="1"/>
    <col min="17" max="17" width="19.140625" customWidth="1"/>
    <col min="18" max="18" width="148.5703125" customWidth="1"/>
  </cols>
  <sheetData>
    <row r="1" spans="1:18" x14ac:dyDescent="0.25">
      <c r="A1" s="71" t="s">
        <v>129</v>
      </c>
    </row>
    <row r="2" spans="1:18" x14ac:dyDescent="0.25">
      <c r="A2" s="21" t="s">
        <v>181</v>
      </c>
      <c r="B2" s="21"/>
      <c r="C2" s="21"/>
      <c r="D2" s="21"/>
      <c r="E2" s="21"/>
      <c r="F2" s="21"/>
    </row>
    <row r="3" spans="1:18" x14ac:dyDescent="0.25">
      <c r="A3" s="2" t="s">
        <v>158</v>
      </c>
    </row>
    <row r="4" spans="1:18" ht="15" customHeight="1" x14ac:dyDescent="0.25">
      <c r="A4" s="184" t="s">
        <v>5</v>
      </c>
      <c r="B4" s="184" t="s">
        <v>6</v>
      </c>
      <c r="C4" s="184" t="s">
        <v>7</v>
      </c>
      <c r="D4" s="186" t="s">
        <v>8</v>
      </c>
      <c r="E4" s="177"/>
      <c r="F4" s="177"/>
      <c r="G4" s="184" t="s">
        <v>9</v>
      </c>
      <c r="H4" s="169" t="s">
        <v>10</v>
      </c>
      <c r="I4" s="169"/>
      <c r="J4" s="171" t="s">
        <v>11</v>
      </c>
      <c r="K4" s="175" t="s">
        <v>12</v>
      </c>
      <c r="L4" s="171" t="s">
        <v>13</v>
      </c>
      <c r="M4" s="177" t="s">
        <v>14</v>
      </c>
      <c r="N4" s="178"/>
      <c r="O4" s="171" t="s">
        <v>15</v>
      </c>
      <c r="P4" s="171" t="s">
        <v>16</v>
      </c>
      <c r="Q4" s="171" t="s">
        <v>17</v>
      </c>
      <c r="R4" s="173" t="s">
        <v>18</v>
      </c>
    </row>
    <row r="5" spans="1:18" ht="30.75" thickBot="1" x14ac:dyDescent="0.3">
      <c r="A5" s="185"/>
      <c r="B5" s="185"/>
      <c r="C5" s="185"/>
      <c r="D5" s="3" t="s">
        <v>19</v>
      </c>
      <c r="E5" s="4" t="s">
        <v>20</v>
      </c>
      <c r="F5" s="5" t="s">
        <v>21</v>
      </c>
      <c r="G5" s="185"/>
      <c r="H5" s="3" t="s">
        <v>22</v>
      </c>
      <c r="I5" s="6" t="s">
        <v>23</v>
      </c>
      <c r="J5" s="172"/>
      <c r="K5" s="176"/>
      <c r="L5" s="172"/>
      <c r="M5" s="6" t="s">
        <v>24</v>
      </c>
      <c r="N5" s="6" t="s">
        <v>25</v>
      </c>
      <c r="O5" s="172"/>
      <c r="P5" s="172"/>
      <c r="Q5" s="172"/>
      <c r="R5" s="174"/>
    </row>
    <row r="6" spans="1:18" ht="229.5" customHeight="1" x14ac:dyDescent="0.25">
      <c r="A6" s="197" t="s">
        <v>182</v>
      </c>
      <c r="B6" s="200">
        <f>F6</f>
        <v>8400000</v>
      </c>
      <c r="C6" s="202">
        <v>4200000</v>
      </c>
      <c r="D6" s="204" t="s">
        <v>127</v>
      </c>
      <c r="E6" s="202">
        <f>C6/0.5*0.5</f>
        <v>4200000</v>
      </c>
      <c r="F6" s="202">
        <f>E6+C6</f>
        <v>8400000</v>
      </c>
      <c r="G6" s="202">
        <v>8400000</v>
      </c>
      <c r="H6" s="25" t="s">
        <v>47</v>
      </c>
      <c r="I6" s="25" t="s">
        <v>74</v>
      </c>
      <c r="J6" s="168" t="s">
        <v>26</v>
      </c>
      <c r="K6" s="168" t="s">
        <v>27</v>
      </c>
      <c r="L6" s="25" t="s">
        <v>28</v>
      </c>
      <c r="M6" s="113">
        <v>0</v>
      </c>
      <c r="N6" s="25" t="s">
        <v>29</v>
      </c>
      <c r="O6" s="113">
        <v>82000</v>
      </c>
      <c r="P6" s="113">
        <v>412000</v>
      </c>
      <c r="Q6" s="26" t="s">
        <v>30</v>
      </c>
      <c r="R6" s="27" t="s">
        <v>130</v>
      </c>
    </row>
    <row r="7" spans="1:18" ht="106.5" customHeight="1" x14ac:dyDescent="0.25">
      <c r="A7" s="198"/>
      <c r="B7" s="201"/>
      <c r="C7" s="203"/>
      <c r="D7" s="191"/>
      <c r="E7" s="203"/>
      <c r="F7" s="203"/>
      <c r="G7" s="203"/>
      <c r="H7" s="116" t="s">
        <v>49</v>
      </c>
      <c r="I7" s="116" t="s">
        <v>75</v>
      </c>
      <c r="J7" s="166"/>
      <c r="K7" s="166"/>
      <c r="L7" s="23" t="s">
        <v>50</v>
      </c>
      <c r="M7" s="19">
        <v>334000</v>
      </c>
      <c r="N7" s="23">
        <v>2021</v>
      </c>
      <c r="O7" s="23" t="s">
        <v>29</v>
      </c>
      <c r="P7" s="19">
        <v>334000</v>
      </c>
      <c r="Q7" s="23" t="s">
        <v>30</v>
      </c>
      <c r="R7" s="35" t="s">
        <v>164</v>
      </c>
    </row>
    <row r="8" spans="1:18" ht="108.75" customHeight="1" x14ac:dyDescent="0.25">
      <c r="A8" s="198"/>
      <c r="B8" s="201"/>
      <c r="C8" s="203"/>
      <c r="D8" s="191"/>
      <c r="E8" s="203"/>
      <c r="F8" s="203"/>
      <c r="G8" s="203"/>
      <c r="H8" s="116" t="s">
        <v>63</v>
      </c>
      <c r="I8" s="116" t="s">
        <v>76</v>
      </c>
      <c r="J8" s="166"/>
      <c r="K8" s="166"/>
      <c r="L8" s="116" t="s">
        <v>48</v>
      </c>
      <c r="M8" s="10">
        <v>25.1</v>
      </c>
      <c r="N8" s="116">
        <v>2019</v>
      </c>
      <c r="O8" s="114" t="s">
        <v>29</v>
      </c>
      <c r="P8" s="114">
        <v>16</v>
      </c>
      <c r="Q8" s="11" t="s">
        <v>31</v>
      </c>
      <c r="R8" s="28" t="s">
        <v>45</v>
      </c>
    </row>
    <row r="9" spans="1:18" ht="206.25" customHeight="1" x14ac:dyDescent="0.25">
      <c r="A9" s="198"/>
      <c r="B9" s="201">
        <f>F9</f>
        <v>39600000</v>
      </c>
      <c r="C9" s="203">
        <v>33660000</v>
      </c>
      <c r="D9" s="191"/>
      <c r="E9" s="203">
        <f>C9/0.85*0.15</f>
        <v>5940000</v>
      </c>
      <c r="F9" s="203">
        <f>E9+C9</f>
        <v>39600000</v>
      </c>
      <c r="G9" s="203">
        <v>39600000</v>
      </c>
      <c r="H9" s="116" t="s">
        <v>47</v>
      </c>
      <c r="I9" s="116" t="s">
        <v>74</v>
      </c>
      <c r="J9" s="166" t="s">
        <v>32</v>
      </c>
      <c r="K9" s="166" t="s">
        <v>27</v>
      </c>
      <c r="L9" s="116" t="s">
        <v>28</v>
      </c>
      <c r="M9" s="114">
        <v>0</v>
      </c>
      <c r="N9" s="116" t="s">
        <v>29</v>
      </c>
      <c r="O9" s="114">
        <v>256000</v>
      </c>
      <c r="P9" s="114">
        <v>1280000</v>
      </c>
      <c r="Q9" s="90" t="s">
        <v>30</v>
      </c>
      <c r="R9" s="28" t="s">
        <v>131</v>
      </c>
    </row>
    <row r="10" spans="1:18" ht="127.5" customHeight="1" x14ac:dyDescent="0.25">
      <c r="A10" s="198"/>
      <c r="B10" s="201"/>
      <c r="C10" s="203"/>
      <c r="D10" s="191"/>
      <c r="E10" s="203"/>
      <c r="F10" s="203"/>
      <c r="G10" s="203"/>
      <c r="H10" s="116" t="s">
        <v>49</v>
      </c>
      <c r="I10" s="116" t="s">
        <v>75</v>
      </c>
      <c r="J10" s="166"/>
      <c r="K10" s="166"/>
      <c r="L10" s="23" t="s">
        <v>50</v>
      </c>
      <c r="M10" s="19">
        <v>1038000</v>
      </c>
      <c r="N10" s="23">
        <v>2021</v>
      </c>
      <c r="O10" s="23" t="s">
        <v>29</v>
      </c>
      <c r="P10" s="19">
        <v>1038000</v>
      </c>
      <c r="Q10" s="23" t="s">
        <v>30</v>
      </c>
      <c r="R10" s="35" t="s">
        <v>165</v>
      </c>
    </row>
    <row r="11" spans="1:18" ht="144" customHeight="1" thickBot="1" x14ac:dyDescent="0.3">
      <c r="A11" s="199"/>
      <c r="B11" s="206"/>
      <c r="C11" s="207"/>
      <c r="D11" s="205"/>
      <c r="E11" s="207"/>
      <c r="F11" s="207"/>
      <c r="G11" s="207"/>
      <c r="H11" s="29" t="s">
        <v>64</v>
      </c>
      <c r="I11" s="29" t="s">
        <v>77</v>
      </c>
      <c r="J11" s="167"/>
      <c r="K11" s="167"/>
      <c r="L11" s="29" t="s">
        <v>48</v>
      </c>
      <c r="M11" s="30">
        <v>34.799999999999997</v>
      </c>
      <c r="N11" s="29">
        <v>2019</v>
      </c>
      <c r="O11" s="31" t="s">
        <v>29</v>
      </c>
      <c r="P11" s="31">
        <v>16</v>
      </c>
      <c r="Q11" s="32" t="s">
        <v>31</v>
      </c>
      <c r="R11" s="33" t="s">
        <v>45</v>
      </c>
    </row>
    <row r="12" spans="1:18" ht="174" customHeight="1" x14ac:dyDescent="0.25">
      <c r="A12" s="187" t="s">
        <v>183</v>
      </c>
      <c r="B12" s="179">
        <f>F12</f>
        <v>8100000</v>
      </c>
      <c r="C12" s="181">
        <v>4050000</v>
      </c>
      <c r="D12" s="153" t="s">
        <v>141</v>
      </c>
      <c r="E12" s="182">
        <f>C12/0.5*0.5</f>
        <v>4050000</v>
      </c>
      <c r="F12" s="182">
        <f>E12+C12</f>
        <v>8100000</v>
      </c>
      <c r="G12" s="182">
        <f>SUM(F12)</f>
        <v>8100000</v>
      </c>
      <c r="H12" s="115" t="s">
        <v>65</v>
      </c>
      <c r="I12" s="115" t="s">
        <v>72</v>
      </c>
      <c r="J12" s="143" t="s">
        <v>26</v>
      </c>
      <c r="K12" s="143" t="s">
        <v>27</v>
      </c>
      <c r="L12" s="115" t="s">
        <v>28</v>
      </c>
      <c r="M12" s="128">
        <v>0</v>
      </c>
      <c r="N12" s="115" t="s">
        <v>29</v>
      </c>
      <c r="O12" s="128">
        <v>158000</v>
      </c>
      <c r="P12" s="128">
        <v>790000</v>
      </c>
      <c r="Q12" s="129" t="s">
        <v>30</v>
      </c>
      <c r="R12" s="89" t="s">
        <v>132</v>
      </c>
    </row>
    <row r="13" spans="1:18" ht="137.25" customHeight="1" x14ac:dyDescent="0.25">
      <c r="A13" s="188"/>
      <c r="B13" s="180"/>
      <c r="C13" s="181"/>
      <c r="D13" s="191"/>
      <c r="E13" s="183"/>
      <c r="F13" s="183"/>
      <c r="G13" s="183"/>
      <c r="H13" s="95" t="s">
        <v>64</v>
      </c>
      <c r="I13" s="93" t="s">
        <v>67</v>
      </c>
      <c r="J13" s="143"/>
      <c r="K13" s="143"/>
      <c r="L13" s="93" t="s">
        <v>33</v>
      </c>
      <c r="M13" s="93" t="s">
        <v>53</v>
      </c>
      <c r="N13" s="95">
        <v>2019</v>
      </c>
      <c r="O13" s="98" t="s">
        <v>29</v>
      </c>
      <c r="P13" s="93">
        <v>98</v>
      </c>
      <c r="Q13" s="99" t="s">
        <v>34</v>
      </c>
      <c r="R13" s="34" t="s">
        <v>46</v>
      </c>
    </row>
    <row r="14" spans="1:18" ht="173.45" customHeight="1" x14ac:dyDescent="0.25">
      <c r="A14" s="188"/>
      <c r="B14" s="180"/>
      <c r="C14" s="182"/>
      <c r="D14" s="191"/>
      <c r="E14" s="183"/>
      <c r="F14" s="183"/>
      <c r="G14" s="183"/>
      <c r="H14" s="95" t="s">
        <v>64</v>
      </c>
      <c r="I14" s="93" t="s">
        <v>73</v>
      </c>
      <c r="J14" s="143"/>
      <c r="K14" s="143"/>
      <c r="L14" s="93" t="s">
        <v>33</v>
      </c>
      <c r="M14" s="93" t="s">
        <v>54</v>
      </c>
      <c r="N14" s="95">
        <v>2019</v>
      </c>
      <c r="O14" s="98" t="s">
        <v>29</v>
      </c>
      <c r="P14" s="93">
        <v>98</v>
      </c>
      <c r="Q14" s="99" t="s">
        <v>34</v>
      </c>
      <c r="R14" s="34" t="s">
        <v>46</v>
      </c>
    </row>
    <row r="15" spans="1:18" ht="244.5" customHeight="1" x14ac:dyDescent="0.25">
      <c r="A15" s="188"/>
      <c r="B15" s="180">
        <f>F15</f>
        <v>2370000</v>
      </c>
      <c r="C15" s="190">
        <v>1185000</v>
      </c>
      <c r="D15" s="166" t="s">
        <v>142</v>
      </c>
      <c r="E15" s="183">
        <f>C15/0.5*0.5</f>
        <v>1185000</v>
      </c>
      <c r="F15" s="183">
        <f>E15+C15</f>
        <v>2370000</v>
      </c>
      <c r="G15" s="220">
        <f>SUM(F15)</f>
        <v>2370000</v>
      </c>
      <c r="H15" s="72" t="s">
        <v>65</v>
      </c>
      <c r="I15" s="23" t="s">
        <v>72</v>
      </c>
      <c r="J15" s="143"/>
      <c r="K15" s="143"/>
      <c r="L15" s="23" t="s">
        <v>28</v>
      </c>
      <c r="M15" s="23">
        <v>0</v>
      </c>
      <c r="N15" s="72" t="s">
        <v>29</v>
      </c>
      <c r="O15" s="8">
        <v>158000</v>
      </c>
      <c r="P15" s="19">
        <v>790000</v>
      </c>
      <c r="Q15" s="11" t="s">
        <v>30</v>
      </c>
      <c r="R15" s="28" t="s">
        <v>150</v>
      </c>
    </row>
    <row r="16" spans="1:18" ht="137.25" customHeight="1" x14ac:dyDescent="0.25">
      <c r="A16" s="188"/>
      <c r="B16" s="180"/>
      <c r="C16" s="181"/>
      <c r="D16" s="191"/>
      <c r="E16" s="183"/>
      <c r="F16" s="183"/>
      <c r="G16" s="220"/>
      <c r="H16" s="72" t="s">
        <v>64</v>
      </c>
      <c r="I16" s="23" t="s">
        <v>67</v>
      </c>
      <c r="J16" s="143"/>
      <c r="K16" s="143"/>
      <c r="L16" s="23" t="s">
        <v>33</v>
      </c>
      <c r="M16" s="23" t="s">
        <v>53</v>
      </c>
      <c r="N16" s="72">
        <v>2019</v>
      </c>
      <c r="O16" s="8" t="s">
        <v>29</v>
      </c>
      <c r="P16" s="23">
        <v>98</v>
      </c>
      <c r="Q16" s="11" t="s">
        <v>34</v>
      </c>
      <c r="R16" s="34" t="s">
        <v>46</v>
      </c>
    </row>
    <row r="17" spans="1:18" ht="182.25" customHeight="1" x14ac:dyDescent="0.25">
      <c r="A17" s="188"/>
      <c r="B17" s="180"/>
      <c r="C17" s="182"/>
      <c r="D17" s="191"/>
      <c r="E17" s="183"/>
      <c r="F17" s="183"/>
      <c r="G17" s="220"/>
      <c r="H17" s="7" t="s">
        <v>64</v>
      </c>
      <c r="I17" s="23" t="s">
        <v>73</v>
      </c>
      <c r="J17" s="144"/>
      <c r="K17" s="144"/>
      <c r="L17" s="23" t="s">
        <v>33</v>
      </c>
      <c r="M17" s="23" t="s">
        <v>54</v>
      </c>
      <c r="N17" s="7">
        <v>2019</v>
      </c>
      <c r="O17" s="8" t="s">
        <v>29</v>
      </c>
      <c r="P17" s="23">
        <v>98</v>
      </c>
      <c r="Q17" s="11" t="s">
        <v>34</v>
      </c>
      <c r="R17" s="34" t="s">
        <v>46</v>
      </c>
    </row>
    <row r="18" spans="1:18" ht="179.45" customHeight="1" x14ac:dyDescent="0.25">
      <c r="A18" s="188"/>
      <c r="B18" s="180">
        <f>F18</f>
        <v>24240000</v>
      </c>
      <c r="C18" s="190">
        <v>20604000</v>
      </c>
      <c r="D18" s="191" t="s">
        <v>141</v>
      </c>
      <c r="E18" s="183">
        <f>C18/0.85*0.15</f>
        <v>3636000</v>
      </c>
      <c r="F18" s="183">
        <f>E18+C18</f>
        <v>24240000</v>
      </c>
      <c r="G18" s="183">
        <f>SUM(F18)</f>
        <v>24240000</v>
      </c>
      <c r="H18" s="95" t="s">
        <v>65</v>
      </c>
      <c r="I18" s="95" t="s">
        <v>0</v>
      </c>
      <c r="J18" s="151" t="s">
        <v>32</v>
      </c>
      <c r="K18" s="151" t="s">
        <v>27</v>
      </c>
      <c r="L18" s="95" t="s">
        <v>28</v>
      </c>
      <c r="M18" s="98">
        <v>0</v>
      </c>
      <c r="N18" s="95" t="s">
        <v>29</v>
      </c>
      <c r="O18" s="98">
        <v>400000</v>
      </c>
      <c r="P18" s="98">
        <v>2000000</v>
      </c>
      <c r="Q18" s="92" t="s">
        <v>30</v>
      </c>
      <c r="R18" s="34" t="s">
        <v>140</v>
      </c>
    </row>
    <row r="19" spans="1:18" ht="182.25" customHeight="1" x14ac:dyDescent="0.25">
      <c r="A19" s="188"/>
      <c r="B19" s="180"/>
      <c r="C19" s="181"/>
      <c r="D19" s="191"/>
      <c r="E19" s="183"/>
      <c r="F19" s="183"/>
      <c r="G19" s="183"/>
      <c r="H19" s="95" t="s">
        <v>64</v>
      </c>
      <c r="I19" s="93" t="s">
        <v>51</v>
      </c>
      <c r="J19" s="152"/>
      <c r="K19" s="152"/>
      <c r="L19" s="93" t="s">
        <v>33</v>
      </c>
      <c r="M19" s="93" t="s">
        <v>53</v>
      </c>
      <c r="N19" s="95">
        <v>2019</v>
      </c>
      <c r="O19" s="98" t="s">
        <v>29</v>
      </c>
      <c r="P19" s="93">
        <v>98</v>
      </c>
      <c r="Q19" s="99" t="s">
        <v>34</v>
      </c>
      <c r="R19" s="34" t="s">
        <v>46</v>
      </c>
    </row>
    <row r="20" spans="1:18" ht="182.25" customHeight="1" thickBot="1" x14ac:dyDescent="0.3">
      <c r="A20" s="188"/>
      <c r="B20" s="180"/>
      <c r="C20" s="181"/>
      <c r="D20" s="191"/>
      <c r="E20" s="192"/>
      <c r="F20" s="183"/>
      <c r="G20" s="183"/>
      <c r="H20" s="100" t="s">
        <v>64</v>
      </c>
      <c r="I20" s="94" t="s">
        <v>52</v>
      </c>
      <c r="J20" s="170"/>
      <c r="K20" s="170"/>
      <c r="L20" s="94" t="s">
        <v>33</v>
      </c>
      <c r="M20" s="94" t="s">
        <v>54</v>
      </c>
      <c r="N20" s="100">
        <v>2019</v>
      </c>
      <c r="O20" s="101" t="s">
        <v>29</v>
      </c>
      <c r="P20" s="94">
        <v>98</v>
      </c>
      <c r="Q20" s="102" t="s">
        <v>34</v>
      </c>
      <c r="R20" s="103" t="s">
        <v>46</v>
      </c>
    </row>
    <row r="21" spans="1:18" ht="304.5" customHeight="1" x14ac:dyDescent="0.25">
      <c r="A21" s="188"/>
      <c r="B21" s="193">
        <f>F21</f>
        <v>6440000</v>
      </c>
      <c r="C21" s="195">
        <v>5474000</v>
      </c>
      <c r="D21" s="142" t="s">
        <v>142</v>
      </c>
      <c r="E21" s="195">
        <f>C21/0.85*0.15</f>
        <v>966000</v>
      </c>
      <c r="F21" s="195">
        <f>E21+C21</f>
        <v>6440000</v>
      </c>
      <c r="G21" s="195">
        <f>SUM(F21)</f>
        <v>6440000</v>
      </c>
      <c r="H21" s="7" t="s">
        <v>65</v>
      </c>
      <c r="I21" s="7" t="s">
        <v>0</v>
      </c>
      <c r="J21" s="142" t="s">
        <v>32</v>
      </c>
      <c r="K21" s="142" t="s">
        <v>27</v>
      </c>
      <c r="L21" s="7" t="s">
        <v>28</v>
      </c>
      <c r="M21" s="8">
        <v>0</v>
      </c>
      <c r="N21" s="7" t="s">
        <v>29</v>
      </c>
      <c r="O21" s="8">
        <v>400000</v>
      </c>
      <c r="P21" s="8">
        <v>2000000</v>
      </c>
      <c r="Q21" s="9" t="s">
        <v>30</v>
      </c>
      <c r="R21" s="28" t="s">
        <v>151</v>
      </c>
    </row>
    <row r="22" spans="1:18" ht="177.75" customHeight="1" x14ac:dyDescent="0.25">
      <c r="A22" s="188"/>
      <c r="B22" s="194"/>
      <c r="C22" s="195"/>
      <c r="D22" s="152"/>
      <c r="E22" s="195"/>
      <c r="F22" s="195"/>
      <c r="G22" s="195"/>
      <c r="H22" s="7" t="s">
        <v>64</v>
      </c>
      <c r="I22" s="23" t="s">
        <v>51</v>
      </c>
      <c r="J22" s="143"/>
      <c r="K22" s="143"/>
      <c r="L22" s="23" t="s">
        <v>33</v>
      </c>
      <c r="M22" s="23" t="s">
        <v>53</v>
      </c>
      <c r="N22" s="7">
        <v>2019</v>
      </c>
      <c r="O22" s="8" t="s">
        <v>29</v>
      </c>
      <c r="P22" s="23">
        <v>98</v>
      </c>
      <c r="Q22" s="11" t="s">
        <v>34</v>
      </c>
      <c r="R22" s="34" t="s">
        <v>46</v>
      </c>
    </row>
    <row r="23" spans="1:18" ht="146.25" customHeight="1" thickBot="1" x14ac:dyDescent="0.3">
      <c r="A23" s="189"/>
      <c r="B23" s="194"/>
      <c r="C23" s="196"/>
      <c r="D23" s="152"/>
      <c r="E23" s="196"/>
      <c r="F23" s="196"/>
      <c r="G23" s="196"/>
      <c r="H23" s="74" t="s">
        <v>64</v>
      </c>
      <c r="I23" s="83" t="s">
        <v>52</v>
      </c>
      <c r="J23" s="143"/>
      <c r="K23" s="143"/>
      <c r="L23" s="83" t="s">
        <v>33</v>
      </c>
      <c r="M23" s="83" t="s">
        <v>54</v>
      </c>
      <c r="N23" s="74">
        <v>2019</v>
      </c>
      <c r="O23" s="77" t="s">
        <v>29</v>
      </c>
      <c r="P23" s="83">
        <v>98</v>
      </c>
      <c r="Q23" s="78" t="s">
        <v>34</v>
      </c>
      <c r="R23" s="84" t="s">
        <v>46</v>
      </c>
    </row>
    <row r="24" spans="1:18" ht="333" customHeight="1" x14ac:dyDescent="0.25">
      <c r="A24" s="223" t="s">
        <v>184</v>
      </c>
      <c r="B24" s="227">
        <f>F24</f>
        <v>44718066</v>
      </c>
      <c r="C24" s="208">
        <v>22359033</v>
      </c>
      <c r="D24" s="214" t="s">
        <v>128</v>
      </c>
      <c r="E24" s="208">
        <f>C24/0.5*0.5</f>
        <v>22359033</v>
      </c>
      <c r="F24" s="208">
        <f>C24+E24</f>
        <v>44718066</v>
      </c>
      <c r="G24" s="208">
        <f>SUM(F24)</f>
        <v>44718066</v>
      </c>
      <c r="H24" s="75" t="s">
        <v>47</v>
      </c>
      <c r="I24" s="75" t="s">
        <v>74</v>
      </c>
      <c r="J24" s="166" t="s">
        <v>26</v>
      </c>
      <c r="K24" s="142" t="s">
        <v>27</v>
      </c>
      <c r="L24" s="23" t="s">
        <v>28</v>
      </c>
      <c r="M24" s="19">
        <v>0</v>
      </c>
      <c r="N24" s="23" t="s">
        <v>29</v>
      </c>
      <c r="O24" s="19">
        <v>21000</v>
      </c>
      <c r="P24" s="19">
        <v>108000</v>
      </c>
      <c r="Q24" s="11" t="s">
        <v>30</v>
      </c>
      <c r="R24" s="88" t="s">
        <v>138</v>
      </c>
    </row>
    <row r="25" spans="1:18" ht="132.6" customHeight="1" x14ac:dyDescent="0.25">
      <c r="A25" s="224"/>
      <c r="B25" s="227"/>
      <c r="C25" s="208"/>
      <c r="D25" s="214"/>
      <c r="E25" s="208"/>
      <c r="F25" s="208"/>
      <c r="G25" s="208"/>
      <c r="H25" s="75" t="s">
        <v>49</v>
      </c>
      <c r="I25" s="75" t="s">
        <v>75</v>
      </c>
      <c r="J25" s="166"/>
      <c r="K25" s="143"/>
      <c r="L25" s="23" t="s">
        <v>50</v>
      </c>
      <c r="M25" s="19">
        <v>102000</v>
      </c>
      <c r="N25" s="23">
        <v>2021</v>
      </c>
      <c r="O25" s="23" t="s">
        <v>29</v>
      </c>
      <c r="P25" s="19">
        <v>108000</v>
      </c>
      <c r="Q25" s="23" t="s">
        <v>30</v>
      </c>
      <c r="R25" s="88" t="s">
        <v>166</v>
      </c>
    </row>
    <row r="26" spans="1:18" ht="125.1" customHeight="1" x14ac:dyDescent="0.25">
      <c r="A26" s="224"/>
      <c r="B26" s="227"/>
      <c r="C26" s="208"/>
      <c r="D26" s="214"/>
      <c r="E26" s="208"/>
      <c r="F26" s="208"/>
      <c r="G26" s="208"/>
      <c r="H26" s="75" t="s">
        <v>64</v>
      </c>
      <c r="I26" s="75" t="s">
        <v>78</v>
      </c>
      <c r="J26" s="166"/>
      <c r="K26" s="143"/>
      <c r="L26" s="75" t="s">
        <v>48</v>
      </c>
      <c r="M26" s="10">
        <v>25.1</v>
      </c>
      <c r="N26" s="75">
        <v>2021</v>
      </c>
      <c r="O26" s="8" t="s">
        <v>29</v>
      </c>
      <c r="P26" s="8">
        <v>16</v>
      </c>
      <c r="Q26" s="11" t="s">
        <v>31</v>
      </c>
      <c r="R26" s="81" t="s">
        <v>45</v>
      </c>
    </row>
    <row r="27" spans="1:18" ht="405.75" customHeight="1" x14ac:dyDescent="0.25">
      <c r="A27" s="224"/>
      <c r="B27" s="221">
        <f>F27</f>
        <v>2354000</v>
      </c>
      <c r="C27" s="215">
        <v>1177000</v>
      </c>
      <c r="D27" s="211" t="s">
        <v>143</v>
      </c>
      <c r="E27" s="215">
        <f>C27/0.5*0.5</f>
        <v>1177000</v>
      </c>
      <c r="F27" s="215">
        <f>C27+E27</f>
        <v>2354000</v>
      </c>
      <c r="G27" s="215">
        <f>SUM(F27)</f>
        <v>2354000</v>
      </c>
      <c r="H27" s="91" t="s">
        <v>47</v>
      </c>
      <c r="I27" s="91" t="s">
        <v>74</v>
      </c>
      <c r="J27" s="166"/>
      <c r="K27" s="143"/>
      <c r="L27" s="75" t="s">
        <v>28</v>
      </c>
      <c r="M27" s="8">
        <v>0</v>
      </c>
      <c r="N27" s="75" t="s">
        <v>29</v>
      </c>
      <c r="O27" s="8">
        <v>21000</v>
      </c>
      <c r="P27" s="8">
        <v>108000</v>
      </c>
      <c r="Q27" s="11" t="s">
        <v>30</v>
      </c>
      <c r="R27" s="81" t="s">
        <v>152</v>
      </c>
    </row>
    <row r="28" spans="1:18" ht="156" customHeight="1" x14ac:dyDescent="0.25">
      <c r="A28" s="224"/>
      <c r="B28" s="221"/>
      <c r="C28" s="215"/>
      <c r="D28" s="212"/>
      <c r="E28" s="215"/>
      <c r="F28" s="215"/>
      <c r="G28" s="215"/>
      <c r="H28" s="91" t="s">
        <v>49</v>
      </c>
      <c r="I28" s="91" t="s">
        <v>75</v>
      </c>
      <c r="J28" s="166"/>
      <c r="K28" s="143"/>
      <c r="L28" s="23" t="s">
        <v>50</v>
      </c>
      <c r="M28" s="19">
        <v>102000</v>
      </c>
      <c r="N28" s="23">
        <v>2021</v>
      </c>
      <c r="O28" s="19" t="s">
        <v>29</v>
      </c>
      <c r="P28" s="19">
        <v>108000</v>
      </c>
      <c r="Q28" s="11" t="s">
        <v>30</v>
      </c>
      <c r="R28" s="88" t="s">
        <v>160</v>
      </c>
    </row>
    <row r="29" spans="1:18" ht="156" customHeight="1" x14ac:dyDescent="0.25">
      <c r="A29" s="224"/>
      <c r="B29" s="221"/>
      <c r="C29" s="215"/>
      <c r="D29" s="213"/>
      <c r="E29" s="215"/>
      <c r="F29" s="215"/>
      <c r="G29" s="215"/>
      <c r="H29" s="91" t="s">
        <v>64</v>
      </c>
      <c r="I29" s="91" t="s">
        <v>133</v>
      </c>
      <c r="J29" s="166"/>
      <c r="K29" s="144"/>
      <c r="L29" s="91" t="s">
        <v>48</v>
      </c>
      <c r="M29" s="10">
        <v>25.1</v>
      </c>
      <c r="N29" s="91">
        <v>2021</v>
      </c>
      <c r="O29" s="8" t="s">
        <v>29</v>
      </c>
      <c r="P29" s="8">
        <v>16</v>
      </c>
      <c r="Q29" s="11" t="s">
        <v>31</v>
      </c>
      <c r="R29" s="81" t="s">
        <v>45</v>
      </c>
    </row>
    <row r="30" spans="1:18" ht="384.6" customHeight="1" x14ac:dyDescent="0.25">
      <c r="A30" s="224"/>
      <c r="B30" s="228">
        <f>F30</f>
        <v>136783064</v>
      </c>
      <c r="C30" s="229">
        <v>116265604</v>
      </c>
      <c r="D30" s="222" t="s">
        <v>128</v>
      </c>
      <c r="E30" s="209">
        <v>20517460</v>
      </c>
      <c r="F30" s="230">
        <f>C30+E30</f>
        <v>136783064</v>
      </c>
      <c r="G30" s="229">
        <f>SUM(F30)</f>
        <v>136783064</v>
      </c>
      <c r="H30" s="73" t="s">
        <v>47</v>
      </c>
      <c r="I30" s="73" t="s">
        <v>74</v>
      </c>
      <c r="J30" s="143" t="s">
        <v>32</v>
      </c>
      <c r="K30" s="143" t="s">
        <v>27</v>
      </c>
      <c r="L30" s="73" t="s">
        <v>28</v>
      </c>
      <c r="M30" s="85">
        <v>0</v>
      </c>
      <c r="N30" s="86" t="s">
        <v>29</v>
      </c>
      <c r="O30" s="85">
        <v>67000</v>
      </c>
      <c r="P30" s="85">
        <v>338000</v>
      </c>
      <c r="Q30" s="82" t="s">
        <v>30</v>
      </c>
      <c r="R30" s="87" t="s">
        <v>139</v>
      </c>
    </row>
    <row r="31" spans="1:18" ht="165" customHeight="1" x14ac:dyDescent="0.25">
      <c r="A31" s="224"/>
      <c r="B31" s="228"/>
      <c r="C31" s="229"/>
      <c r="D31" s="222"/>
      <c r="E31" s="209"/>
      <c r="F31" s="215"/>
      <c r="G31" s="229"/>
      <c r="H31" s="97" t="s">
        <v>49</v>
      </c>
      <c r="I31" s="97" t="s">
        <v>75</v>
      </c>
      <c r="J31" s="143"/>
      <c r="K31" s="143"/>
      <c r="L31" s="117" t="s">
        <v>50</v>
      </c>
      <c r="M31" s="19">
        <v>327000</v>
      </c>
      <c r="N31" s="23">
        <v>2021</v>
      </c>
      <c r="O31" s="23" t="s">
        <v>29</v>
      </c>
      <c r="P31" s="19">
        <v>338000</v>
      </c>
      <c r="Q31" s="23" t="s">
        <v>30</v>
      </c>
      <c r="R31" s="35" t="s">
        <v>161</v>
      </c>
    </row>
    <row r="32" spans="1:18" ht="116.25" customHeight="1" x14ac:dyDescent="0.25">
      <c r="A32" s="224"/>
      <c r="B32" s="228"/>
      <c r="C32" s="229"/>
      <c r="D32" s="222"/>
      <c r="E32" s="210"/>
      <c r="F32" s="231"/>
      <c r="G32" s="229"/>
      <c r="H32" s="74" t="s">
        <v>64</v>
      </c>
      <c r="I32" s="74" t="s">
        <v>78</v>
      </c>
      <c r="J32" s="143"/>
      <c r="K32" s="143"/>
      <c r="L32" s="74" t="s">
        <v>48</v>
      </c>
      <c r="M32" s="76">
        <v>34.799999999999997</v>
      </c>
      <c r="N32" s="74">
        <v>2021</v>
      </c>
      <c r="O32" s="77" t="s">
        <v>29</v>
      </c>
      <c r="P32" s="77">
        <v>16</v>
      </c>
      <c r="Q32" s="78" t="s">
        <v>31</v>
      </c>
      <c r="R32" s="81" t="s">
        <v>45</v>
      </c>
    </row>
    <row r="33" spans="1:18" ht="409.6" customHeight="1" x14ac:dyDescent="0.25">
      <c r="A33" s="224"/>
      <c r="B33" s="221">
        <f>F33</f>
        <v>7203529</v>
      </c>
      <c r="C33" s="215">
        <v>6123000</v>
      </c>
      <c r="D33" s="226" t="s">
        <v>143</v>
      </c>
      <c r="E33" s="209">
        <v>1080529</v>
      </c>
      <c r="F33" s="215">
        <f>C33+E33</f>
        <v>7203529</v>
      </c>
      <c r="G33" s="215">
        <f>SUM(F33)</f>
        <v>7203529</v>
      </c>
      <c r="H33" s="91" t="s">
        <v>47</v>
      </c>
      <c r="I33" s="91" t="s">
        <v>74</v>
      </c>
      <c r="J33" s="143"/>
      <c r="K33" s="143"/>
      <c r="L33" s="91" t="s">
        <v>28</v>
      </c>
      <c r="M33" s="8">
        <v>0</v>
      </c>
      <c r="N33" s="91" t="s">
        <v>29</v>
      </c>
      <c r="O33" s="8">
        <v>67000</v>
      </c>
      <c r="P33" s="8">
        <v>338000</v>
      </c>
      <c r="Q33" s="11" t="s">
        <v>30</v>
      </c>
      <c r="R33" s="104" t="s">
        <v>153</v>
      </c>
    </row>
    <row r="34" spans="1:18" ht="116.25" customHeight="1" x14ac:dyDescent="0.25">
      <c r="A34" s="224"/>
      <c r="B34" s="221"/>
      <c r="C34" s="215"/>
      <c r="D34" s="226"/>
      <c r="E34" s="209"/>
      <c r="F34" s="215"/>
      <c r="G34" s="215"/>
      <c r="H34" s="91" t="s">
        <v>49</v>
      </c>
      <c r="I34" s="91" t="s">
        <v>75</v>
      </c>
      <c r="J34" s="143"/>
      <c r="K34" s="143"/>
      <c r="L34" s="23" t="s">
        <v>50</v>
      </c>
      <c r="M34" s="19">
        <v>327000</v>
      </c>
      <c r="N34" s="23">
        <v>2021</v>
      </c>
      <c r="O34" s="19" t="s">
        <v>29</v>
      </c>
      <c r="P34" s="19">
        <v>338000</v>
      </c>
      <c r="Q34" s="11" t="s">
        <v>30</v>
      </c>
      <c r="R34" s="35" t="s">
        <v>162</v>
      </c>
    </row>
    <row r="35" spans="1:18" ht="116.25" customHeight="1" x14ac:dyDescent="0.25">
      <c r="A35" s="225"/>
      <c r="B35" s="221"/>
      <c r="C35" s="215"/>
      <c r="D35" s="226"/>
      <c r="E35" s="209"/>
      <c r="F35" s="215"/>
      <c r="G35" s="215"/>
      <c r="H35" s="91" t="s">
        <v>64</v>
      </c>
      <c r="I35" s="91" t="s">
        <v>133</v>
      </c>
      <c r="J35" s="144"/>
      <c r="K35" s="144"/>
      <c r="L35" s="91" t="s">
        <v>48</v>
      </c>
      <c r="M35" s="10">
        <v>34.799999999999997</v>
      </c>
      <c r="N35" s="91">
        <v>2021</v>
      </c>
      <c r="O35" s="8" t="s">
        <v>29</v>
      </c>
      <c r="P35" s="8">
        <v>16</v>
      </c>
      <c r="Q35" s="11" t="s">
        <v>31</v>
      </c>
      <c r="R35" s="81" t="s">
        <v>45</v>
      </c>
    </row>
    <row r="36" spans="1:18" ht="295.5" customHeight="1" x14ac:dyDescent="0.25">
      <c r="A36" s="130" t="s">
        <v>185</v>
      </c>
      <c r="B36" s="133">
        <f>F36</f>
        <v>11894000</v>
      </c>
      <c r="C36" s="136">
        <v>5947000</v>
      </c>
      <c r="D36" s="139" t="s">
        <v>128</v>
      </c>
      <c r="E36" s="136">
        <v>5947000</v>
      </c>
      <c r="F36" s="136">
        <f>C36+E36</f>
        <v>11894000</v>
      </c>
      <c r="G36" s="145">
        <v>0</v>
      </c>
      <c r="H36" s="119" t="s">
        <v>170</v>
      </c>
      <c r="I36" s="119" t="s">
        <v>171</v>
      </c>
      <c r="J36" s="142" t="s">
        <v>26</v>
      </c>
      <c r="K36" s="142" t="s">
        <v>27</v>
      </c>
      <c r="L36" s="119" t="s">
        <v>174</v>
      </c>
      <c r="M36" s="119">
        <v>0</v>
      </c>
      <c r="N36" s="119" t="s">
        <v>29</v>
      </c>
      <c r="O36" s="120">
        <v>0</v>
      </c>
      <c r="P36" s="120">
        <v>204025</v>
      </c>
      <c r="Q36" s="121" t="s">
        <v>30</v>
      </c>
      <c r="R36" s="122" t="s">
        <v>175</v>
      </c>
    </row>
    <row r="37" spans="1:18" ht="240" customHeight="1" x14ac:dyDescent="0.25">
      <c r="A37" s="131"/>
      <c r="B37" s="134"/>
      <c r="C37" s="137"/>
      <c r="D37" s="140"/>
      <c r="E37" s="137"/>
      <c r="F37" s="137"/>
      <c r="G37" s="145"/>
      <c r="H37" s="119" t="s">
        <v>172</v>
      </c>
      <c r="I37" s="119" t="s">
        <v>173</v>
      </c>
      <c r="J37" s="143"/>
      <c r="K37" s="143"/>
      <c r="L37" s="119" t="s">
        <v>176</v>
      </c>
      <c r="M37" s="119">
        <v>0</v>
      </c>
      <c r="N37" s="119" t="s">
        <v>29</v>
      </c>
      <c r="O37" s="120">
        <v>0</v>
      </c>
      <c r="P37" s="120">
        <v>1</v>
      </c>
      <c r="Q37" s="121" t="s">
        <v>177</v>
      </c>
      <c r="R37" s="122" t="s">
        <v>180</v>
      </c>
    </row>
    <row r="38" spans="1:18" ht="255.95" customHeight="1" x14ac:dyDescent="0.25">
      <c r="A38" s="131"/>
      <c r="B38" s="134"/>
      <c r="C38" s="137"/>
      <c r="D38" s="140"/>
      <c r="E38" s="137"/>
      <c r="F38" s="137"/>
      <c r="G38" s="137">
        <f>F36</f>
        <v>11894000</v>
      </c>
      <c r="H38" s="73" t="s">
        <v>47</v>
      </c>
      <c r="I38" s="73" t="s">
        <v>74</v>
      </c>
      <c r="J38" s="143"/>
      <c r="K38" s="143"/>
      <c r="L38" s="73" t="s">
        <v>28</v>
      </c>
      <c r="M38" s="79">
        <v>0</v>
      </c>
      <c r="N38" s="73" t="s">
        <v>29</v>
      </c>
      <c r="O38" s="79">
        <v>0</v>
      </c>
      <c r="P38" s="79">
        <v>8400</v>
      </c>
      <c r="Q38" s="80" t="s">
        <v>30</v>
      </c>
      <c r="R38" s="89" t="s">
        <v>136</v>
      </c>
    </row>
    <row r="39" spans="1:18" ht="120.75" customHeight="1" x14ac:dyDescent="0.25">
      <c r="A39" s="131"/>
      <c r="B39" s="135"/>
      <c r="C39" s="138"/>
      <c r="D39" s="141"/>
      <c r="E39" s="138"/>
      <c r="F39" s="138"/>
      <c r="G39" s="138"/>
      <c r="H39" s="7" t="s">
        <v>49</v>
      </c>
      <c r="I39" s="7" t="s">
        <v>75</v>
      </c>
      <c r="J39" s="143"/>
      <c r="K39" s="143"/>
      <c r="L39" s="112" t="s">
        <v>50</v>
      </c>
      <c r="M39" s="19">
        <v>8280</v>
      </c>
      <c r="N39" s="118">
        <v>2021</v>
      </c>
      <c r="O39" s="19" t="s">
        <v>29</v>
      </c>
      <c r="P39" s="19">
        <v>8400</v>
      </c>
      <c r="Q39" s="19" t="s">
        <v>30</v>
      </c>
      <c r="R39" s="35" t="s">
        <v>167</v>
      </c>
    </row>
    <row r="40" spans="1:18" ht="267.60000000000002" customHeight="1" x14ac:dyDescent="0.25">
      <c r="A40" s="131"/>
      <c r="B40" s="232">
        <f t="shared" ref="B40" si="0">F40</f>
        <v>626000</v>
      </c>
      <c r="C40" s="216">
        <v>313000</v>
      </c>
      <c r="D40" s="160" t="s">
        <v>143</v>
      </c>
      <c r="E40" s="216">
        <v>313000</v>
      </c>
      <c r="F40" s="219">
        <f t="shared" ref="F40" si="1">C40+E40</f>
        <v>626000</v>
      </c>
      <c r="G40" s="219">
        <f t="shared" ref="G40" si="2">F40</f>
        <v>626000</v>
      </c>
      <c r="H40" s="95" t="s">
        <v>47</v>
      </c>
      <c r="I40" s="95" t="s">
        <v>74</v>
      </c>
      <c r="J40" s="143"/>
      <c r="K40" s="143"/>
      <c r="L40" s="91" t="s">
        <v>28</v>
      </c>
      <c r="M40" s="8">
        <v>0</v>
      </c>
      <c r="N40" s="37" t="s">
        <v>29</v>
      </c>
      <c r="O40" s="8">
        <v>0</v>
      </c>
      <c r="P40" s="8">
        <v>8400</v>
      </c>
      <c r="Q40" s="8" t="s">
        <v>30</v>
      </c>
      <c r="R40" s="105" t="s">
        <v>154</v>
      </c>
    </row>
    <row r="41" spans="1:18" ht="120.75" customHeight="1" x14ac:dyDescent="0.25">
      <c r="A41" s="131"/>
      <c r="B41" s="233"/>
      <c r="C41" s="217"/>
      <c r="D41" s="160"/>
      <c r="E41" s="217"/>
      <c r="F41" s="217"/>
      <c r="G41" s="217"/>
      <c r="H41" s="95" t="s">
        <v>49</v>
      </c>
      <c r="I41" s="95" t="s">
        <v>75</v>
      </c>
      <c r="J41" s="143"/>
      <c r="K41" s="143"/>
      <c r="L41" s="112" t="s">
        <v>50</v>
      </c>
      <c r="M41" s="19">
        <v>8280</v>
      </c>
      <c r="N41" s="118">
        <v>2021</v>
      </c>
      <c r="O41" s="19" t="s">
        <v>29</v>
      </c>
      <c r="P41" s="19">
        <v>8400</v>
      </c>
      <c r="Q41" s="19" t="s">
        <v>30</v>
      </c>
      <c r="R41" s="35" t="s">
        <v>163</v>
      </c>
    </row>
    <row r="42" spans="1:18" ht="150.94999999999999" customHeight="1" x14ac:dyDescent="0.25">
      <c r="A42" s="131"/>
      <c r="B42" s="232">
        <f t="shared" ref="B42" si="3">F42</f>
        <v>340000</v>
      </c>
      <c r="C42" s="216">
        <v>170000</v>
      </c>
      <c r="D42" s="160" t="s">
        <v>144</v>
      </c>
      <c r="E42" s="218">
        <v>170000</v>
      </c>
      <c r="F42" s="219">
        <f t="shared" ref="F42" si="4">C42+E42</f>
        <v>340000</v>
      </c>
      <c r="G42" s="219">
        <f t="shared" ref="G42" si="5">F42</f>
        <v>340000</v>
      </c>
      <c r="H42" s="95" t="s">
        <v>47</v>
      </c>
      <c r="I42" s="95" t="s">
        <v>74</v>
      </c>
      <c r="J42" s="143"/>
      <c r="K42" s="143"/>
      <c r="L42" s="91" t="s">
        <v>28</v>
      </c>
      <c r="M42" s="8">
        <v>0</v>
      </c>
      <c r="N42" s="37" t="s">
        <v>29</v>
      </c>
      <c r="O42" s="8">
        <v>0</v>
      </c>
      <c r="P42" s="8">
        <v>800</v>
      </c>
      <c r="Q42" s="8" t="s">
        <v>30</v>
      </c>
      <c r="R42" s="35" t="s">
        <v>134</v>
      </c>
    </row>
    <row r="43" spans="1:18" ht="120.75" customHeight="1" x14ac:dyDescent="0.25">
      <c r="A43" s="131"/>
      <c r="B43" s="233"/>
      <c r="C43" s="217"/>
      <c r="D43" s="160"/>
      <c r="E43" s="218"/>
      <c r="F43" s="217"/>
      <c r="G43" s="217"/>
      <c r="H43" s="95" t="s">
        <v>49</v>
      </c>
      <c r="I43" s="95" t="s">
        <v>75</v>
      </c>
      <c r="J43" s="143"/>
      <c r="K43" s="143"/>
      <c r="L43" s="91" t="s">
        <v>50</v>
      </c>
      <c r="M43" s="8">
        <v>0</v>
      </c>
      <c r="N43" s="37">
        <v>2021</v>
      </c>
      <c r="O43" s="8" t="s">
        <v>29</v>
      </c>
      <c r="P43" s="8">
        <v>800</v>
      </c>
      <c r="Q43" s="8" t="s">
        <v>30</v>
      </c>
      <c r="R43" s="35" t="s">
        <v>55</v>
      </c>
    </row>
    <row r="44" spans="1:18" ht="233.25" customHeight="1" x14ac:dyDescent="0.25">
      <c r="A44" s="131"/>
      <c r="B44" s="158">
        <f>F44</f>
        <v>9167112</v>
      </c>
      <c r="C44" s="159">
        <v>4583556</v>
      </c>
      <c r="D44" s="160" t="s">
        <v>56</v>
      </c>
      <c r="E44" s="159">
        <v>4583556</v>
      </c>
      <c r="F44" s="159">
        <f>C44+E44</f>
        <v>9167112</v>
      </c>
      <c r="G44" s="159">
        <f>F44</f>
        <v>9167112</v>
      </c>
      <c r="H44" s="23" t="s">
        <v>57</v>
      </c>
      <c r="I44" s="23" t="s">
        <v>58</v>
      </c>
      <c r="J44" s="143"/>
      <c r="K44" s="143"/>
      <c r="L44" s="23" t="s">
        <v>61</v>
      </c>
      <c r="M44" s="19">
        <v>0</v>
      </c>
      <c r="N44" s="11" t="s">
        <v>29</v>
      </c>
      <c r="O44" s="62">
        <v>0</v>
      </c>
      <c r="P44" s="63">
        <v>356</v>
      </c>
      <c r="Q44" s="63" t="s">
        <v>35</v>
      </c>
      <c r="R44" s="64" t="s">
        <v>146</v>
      </c>
    </row>
    <row r="45" spans="1:18" ht="144.75" customHeight="1" x14ac:dyDescent="0.25">
      <c r="A45" s="131"/>
      <c r="B45" s="158"/>
      <c r="C45" s="159"/>
      <c r="D45" s="160"/>
      <c r="E45" s="159"/>
      <c r="F45" s="159"/>
      <c r="G45" s="159"/>
      <c r="H45" s="23" t="s">
        <v>59</v>
      </c>
      <c r="I45" s="23" t="s">
        <v>60</v>
      </c>
      <c r="J45" s="144"/>
      <c r="K45" s="144"/>
      <c r="L45" s="23" t="s">
        <v>62</v>
      </c>
      <c r="M45" s="19">
        <v>0</v>
      </c>
      <c r="N45" s="65">
        <v>2019</v>
      </c>
      <c r="O45" s="63" t="s">
        <v>29</v>
      </c>
      <c r="P45" s="63">
        <v>439</v>
      </c>
      <c r="Q45" s="63" t="s">
        <v>35</v>
      </c>
      <c r="R45" s="66" t="s">
        <v>145</v>
      </c>
    </row>
    <row r="46" spans="1:18" ht="144.75" customHeight="1" x14ac:dyDescent="0.25">
      <c r="A46" s="131"/>
      <c r="B46" s="154">
        <f>F46</f>
        <v>38610706</v>
      </c>
      <c r="C46" s="148">
        <v>32819100</v>
      </c>
      <c r="D46" s="151" t="s">
        <v>127</v>
      </c>
      <c r="E46" s="148">
        <v>5791606</v>
      </c>
      <c r="F46" s="148">
        <f>C46+E46</f>
        <v>38610706</v>
      </c>
      <c r="G46" s="146">
        <v>0</v>
      </c>
      <c r="H46" s="119" t="s">
        <v>170</v>
      </c>
      <c r="I46" s="119" t="s">
        <v>171</v>
      </c>
      <c r="J46" s="142" t="s">
        <v>32</v>
      </c>
      <c r="K46" s="142"/>
      <c r="L46" s="119" t="s">
        <v>174</v>
      </c>
      <c r="M46" s="119">
        <v>0</v>
      </c>
      <c r="N46" s="119" t="s">
        <v>29</v>
      </c>
      <c r="O46" s="120">
        <v>0</v>
      </c>
      <c r="P46" s="120">
        <v>189906</v>
      </c>
      <c r="Q46" s="121" t="s">
        <v>30</v>
      </c>
      <c r="R46" s="122" t="s">
        <v>178</v>
      </c>
    </row>
    <row r="47" spans="1:18" ht="317.25" customHeight="1" x14ac:dyDescent="0.25">
      <c r="A47" s="131"/>
      <c r="B47" s="155"/>
      <c r="C47" s="149"/>
      <c r="D47" s="152"/>
      <c r="E47" s="149"/>
      <c r="F47" s="149"/>
      <c r="G47" s="147"/>
      <c r="H47" s="119" t="s">
        <v>172</v>
      </c>
      <c r="I47" s="119" t="s">
        <v>173</v>
      </c>
      <c r="J47" s="143"/>
      <c r="K47" s="143"/>
      <c r="L47" s="119" t="s">
        <v>176</v>
      </c>
      <c r="M47" s="119">
        <v>0</v>
      </c>
      <c r="N47" s="119" t="s">
        <v>29</v>
      </c>
      <c r="O47" s="120">
        <v>0</v>
      </c>
      <c r="P47" s="120">
        <v>2</v>
      </c>
      <c r="Q47" s="121" t="s">
        <v>177</v>
      </c>
      <c r="R47" s="122" t="s">
        <v>179</v>
      </c>
    </row>
    <row r="48" spans="1:18" ht="284.10000000000002" customHeight="1" x14ac:dyDescent="0.25">
      <c r="A48" s="131"/>
      <c r="B48" s="155"/>
      <c r="C48" s="149"/>
      <c r="D48" s="152"/>
      <c r="E48" s="149"/>
      <c r="F48" s="149"/>
      <c r="G48" s="203">
        <f>F46</f>
        <v>38610706</v>
      </c>
      <c r="H48" s="75" t="s">
        <v>47</v>
      </c>
      <c r="I48" s="75" t="s">
        <v>74</v>
      </c>
      <c r="J48" s="143"/>
      <c r="K48" s="143"/>
      <c r="L48" s="7" t="s">
        <v>28</v>
      </c>
      <c r="M48" s="8">
        <v>0</v>
      </c>
      <c r="N48" s="7" t="s">
        <v>29</v>
      </c>
      <c r="O48" s="8">
        <v>0</v>
      </c>
      <c r="P48" s="8">
        <v>19600</v>
      </c>
      <c r="Q48" s="9" t="s">
        <v>30</v>
      </c>
      <c r="R48" s="35" t="s">
        <v>137</v>
      </c>
    </row>
    <row r="49" spans="1:18" ht="121.5" customHeight="1" x14ac:dyDescent="0.25">
      <c r="A49" s="131"/>
      <c r="B49" s="156"/>
      <c r="C49" s="150"/>
      <c r="D49" s="153"/>
      <c r="E49" s="150"/>
      <c r="F49" s="150"/>
      <c r="G49" s="203"/>
      <c r="H49" s="75" t="s">
        <v>49</v>
      </c>
      <c r="I49" s="75" t="s">
        <v>75</v>
      </c>
      <c r="J49" s="143"/>
      <c r="K49" s="143"/>
      <c r="L49" s="112" t="s">
        <v>50</v>
      </c>
      <c r="M49" s="19">
        <v>18980</v>
      </c>
      <c r="N49" s="118">
        <v>2021</v>
      </c>
      <c r="O49" s="19" t="s">
        <v>29</v>
      </c>
      <c r="P49" s="19">
        <v>19600</v>
      </c>
      <c r="Q49" s="19" t="s">
        <v>30</v>
      </c>
      <c r="R49" s="35" t="s">
        <v>168</v>
      </c>
    </row>
    <row r="50" spans="1:18" ht="290.10000000000002" customHeight="1" x14ac:dyDescent="0.25">
      <c r="A50" s="131"/>
      <c r="B50" s="201">
        <f t="shared" ref="B50" si="6">F50</f>
        <v>2031294</v>
      </c>
      <c r="C50" s="148">
        <v>1726600</v>
      </c>
      <c r="D50" s="166" t="s">
        <v>147</v>
      </c>
      <c r="E50" s="148">
        <v>304694</v>
      </c>
      <c r="F50" s="203">
        <f t="shared" ref="F50" si="7">C50+E50</f>
        <v>2031294</v>
      </c>
      <c r="G50" s="203">
        <f t="shared" ref="G50" si="8">F50</f>
        <v>2031294</v>
      </c>
      <c r="H50" s="96" t="s">
        <v>47</v>
      </c>
      <c r="I50" s="96" t="s">
        <v>74</v>
      </c>
      <c r="J50" s="143"/>
      <c r="K50" s="143"/>
      <c r="L50" s="91" t="s">
        <v>28</v>
      </c>
      <c r="M50" s="8">
        <v>0</v>
      </c>
      <c r="N50" s="91" t="s">
        <v>29</v>
      </c>
      <c r="O50" s="8">
        <v>0</v>
      </c>
      <c r="P50" s="8">
        <v>19600</v>
      </c>
      <c r="Q50" s="90" t="s">
        <v>30</v>
      </c>
      <c r="R50" s="35" t="s">
        <v>155</v>
      </c>
    </row>
    <row r="51" spans="1:18" ht="225.95" customHeight="1" x14ac:dyDescent="0.25">
      <c r="A51" s="131"/>
      <c r="B51" s="201"/>
      <c r="C51" s="150"/>
      <c r="D51" s="166"/>
      <c r="E51" s="150"/>
      <c r="F51" s="203"/>
      <c r="G51" s="203"/>
      <c r="H51" s="95" t="s">
        <v>49</v>
      </c>
      <c r="I51" s="95" t="s">
        <v>75</v>
      </c>
      <c r="J51" s="143"/>
      <c r="K51" s="143"/>
      <c r="L51" s="112" t="s">
        <v>50</v>
      </c>
      <c r="M51" s="19">
        <v>18980</v>
      </c>
      <c r="N51" s="118">
        <v>2021</v>
      </c>
      <c r="O51" s="19" t="s">
        <v>29</v>
      </c>
      <c r="P51" s="19">
        <v>19600</v>
      </c>
      <c r="Q51" s="19" t="s">
        <v>30</v>
      </c>
      <c r="R51" s="35" t="s">
        <v>169</v>
      </c>
    </row>
    <row r="52" spans="1:18" ht="183.95" customHeight="1" x14ac:dyDescent="0.25">
      <c r="A52" s="131"/>
      <c r="B52" s="180">
        <f t="shared" ref="B52" si="9">F52</f>
        <v>1224000</v>
      </c>
      <c r="C52" s="190">
        <v>1040400</v>
      </c>
      <c r="D52" s="191" t="s">
        <v>144</v>
      </c>
      <c r="E52" s="190">
        <v>183600</v>
      </c>
      <c r="F52" s="183">
        <f t="shared" ref="F52" si="10">C52+E52</f>
        <v>1224000</v>
      </c>
      <c r="G52" s="183">
        <f t="shared" ref="G52" si="11">F52</f>
        <v>1224000</v>
      </c>
      <c r="H52" s="96" t="s">
        <v>47</v>
      </c>
      <c r="I52" s="96" t="s">
        <v>74</v>
      </c>
      <c r="J52" s="143"/>
      <c r="K52" s="143"/>
      <c r="L52" s="91" t="s">
        <v>28</v>
      </c>
      <c r="M52" s="8">
        <v>0</v>
      </c>
      <c r="N52" s="91" t="s">
        <v>29</v>
      </c>
      <c r="O52" s="8">
        <v>0</v>
      </c>
      <c r="P52" s="8">
        <v>2340</v>
      </c>
      <c r="Q52" s="90" t="s">
        <v>30</v>
      </c>
      <c r="R52" s="35" t="s">
        <v>135</v>
      </c>
    </row>
    <row r="53" spans="1:18" ht="121.5" customHeight="1" x14ac:dyDescent="0.25">
      <c r="A53" s="131"/>
      <c r="B53" s="180"/>
      <c r="C53" s="182"/>
      <c r="D53" s="191"/>
      <c r="E53" s="182"/>
      <c r="F53" s="183"/>
      <c r="G53" s="183"/>
      <c r="H53" s="95" t="s">
        <v>49</v>
      </c>
      <c r="I53" s="95" t="s">
        <v>75</v>
      </c>
      <c r="J53" s="143"/>
      <c r="K53" s="143"/>
      <c r="L53" s="91" t="s">
        <v>50</v>
      </c>
      <c r="M53" s="8">
        <v>0</v>
      </c>
      <c r="N53" s="37">
        <v>2021</v>
      </c>
      <c r="O53" s="8" t="s">
        <v>29</v>
      </c>
      <c r="P53" s="8">
        <v>2340</v>
      </c>
      <c r="Q53" s="8" t="s">
        <v>30</v>
      </c>
      <c r="R53" s="35" t="s">
        <v>55</v>
      </c>
    </row>
    <row r="54" spans="1:18" ht="227.25" customHeight="1" x14ac:dyDescent="0.25">
      <c r="A54" s="131"/>
      <c r="B54" s="161">
        <f>F54</f>
        <v>47532888</v>
      </c>
      <c r="C54" s="163">
        <v>40402955</v>
      </c>
      <c r="D54" s="160" t="s">
        <v>56</v>
      </c>
      <c r="E54" s="163">
        <v>7129933</v>
      </c>
      <c r="F54" s="163">
        <f>C54+E54</f>
        <v>47532888</v>
      </c>
      <c r="G54" s="163">
        <f>F54</f>
        <v>47532888</v>
      </c>
      <c r="H54" s="23" t="s">
        <v>57</v>
      </c>
      <c r="I54" s="23" t="s">
        <v>58</v>
      </c>
      <c r="J54" s="143"/>
      <c r="K54" s="143"/>
      <c r="L54" s="23" t="s">
        <v>61</v>
      </c>
      <c r="M54" s="19">
        <v>0</v>
      </c>
      <c r="N54" s="11" t="s">
        <v>29</v>
      </c>
      <c r="O54" s="62">
        <v>0</v>
      </c>
      <c r="P54" s="67">
        <v>1850</v>
      </c>
      <c r="Q54" s="68" t="s">
        <v>35</v>
      </c>
      <c r="R54" s="106" t="s">
        <v>148</v>
      </c>
    </row>
    <row r="55" spans="1:18" ht="147.75" customHeight="1" thickBot="1" x14ac:dyDescent="0.3">
      <c r="A55" s="132"/>
      <c r="B55" s="162"/>
      <c r="C55" s="164"/>
      <c r="D55" s="165"/>
      <c r="E55" s="164"/>
      <c r="F55" s="164"/>
      <c r="G55" s="164"/>
      <c r="H55" s="36" t="s">
        <v>59</v>
      </c>
      <c r="I55" s="36" t="s">
        <v>60</v>
      </c>
      <c r="J55" s="157"/>
      <c r="K55" s="157"/>
      <c r="L55" s="36" t="s">
        <v>62</v>
      </c>
      <c r="M55" s="107">
        <v>0</v>
      </c>
      <c r="N55" s="36">
        <v>2019</v>
      </c>
      <c r="O55" s="108" t="s">
        <v>29</v>
      </c>
      <c r="P55" s="109">
        <v>2279</v>
      </c>
      <c r="Q55" s="110" t="s">
        <v>35</v>
      </c>
      <c r="R55" s="111" t="s">
        <v>149</v>
      </c>
    </row>
    <row r="56" spans="1:18" x14ac:dyDescent="0.25">
      <c r="A56" t="s">
        <v>36</v>
      </c>
      <c r="B56" t="s">
        <v>37</v>
      </c>
      <c r="C56" s="127">
        <f>C6+C12+C15+C24+C27+C36+C40+C42</f>
        <v>39401033</v>
      </c>
      <c r="D56" s="127"/>
      <c r="E56" s="127">
        <f>E6+E12+E15+E24+E27+E36+E40+E42</f>
        <v>39401033</v>
      </c>
      <c r="F56" s="127">
        <f>F6+F12+F15+F24+F27+F36+F40+F42</f>
        <v>78802066</v>
      </c>
      <c r="G56" s="127">
        <f>G6+G12+G15+G24+G27+G36+G40+G42</f>
        <v>66908066</v>
      </c>
      <c r="M56" s="13"/>
      <c r="O56" s="13" t="s">
        <v>156</v>
      </c>
      <c r="P56" s="13">
        <f>SUM(P6:P55)</f>
        <v>10946018</v>
      </c>
    </row>
    <row r="57" spans="1:18" x14ac:dyDescent="0.25">
      <c r="A57" t="s">
        <v>36</v>
      </c>
      <c r="B57" t="s">
        <v>38</v>
      </c>
      <c r="C57" s="127">
        <f>C9+C18+C21+C30+C33+C46+C50+C52</f>
        <v>217712704</v>
      </c>
      <c r="D57" s="127"/>
      <c r="E57" s="127">
        <f>E9+E18+E21+E30+E33+E46+E50+E52</f>
        <v>38419889</v>
      </c>
      <c r="F57" s="127">
        <f>F9+F18+F21+F30+F33+F46+F50+F52</f>
        <v>256132593</v>
      </c>
      <c r="G57" s="127">
        <f>G9+G18+G21+G30+G33+G48+G50+G52</f>
        <v>256132593</v>
      </c>
      <c r="L57" s="14"/>
      <c r="O57" t="s">
        <v>66</v>
      </c>
      <c r="P57" s="13">
        <f>P54+P55+P44+P45</f>
        <v>4924</v>
      </c>
    </row>
    <row r="58" spans="1:18" x14ac:dyDescent="0.25">
      <c r="A58" t="s">
        <v>66</v>
      </c>
      <c r="B58" t="s">
        <v>37</v>
      </c>
      <c r="C58" s="127">
        <f>C44</f>
        <v>4583556</v>
      </c>
      <c r="D58" s="127"/>
      <c r="E58" s="127">
        <f>E44</f>
        <v>4583556</v>
      </c>
      <c r="F58" s="127">
        <f>F44</f>
        <v>9167112</v>
      </c>
      <c r="G58" s="127">
        <f>G44</f>
        <v>9167112</v>
      </c>
      <c r="L58" s="14"/>
      <c r="O58" t="s">
        <v>157</v>
      </c>
      <c r="P58" s="13">
        <f>P6+P7+P8+P9+P10+P11+P12+P13+P14+P18+P19+P20+P24+P25+P30+P31+P38+P39+P42+P43+P48+P49+P52+P53+P47+P46+P37+P36</f>
        <v>7202638</v>
      </c>
    </row>
    <row r="59" spans="1:18" x14ac:dyDescent="0.25">
      <c r="A59" t="s">
        <v>66</v>
      </c>
      <c r="B59" t="s">
        <v>38</v>
      </c>
      <c r="C59" s="127">
        <f>C54</f>
        <v>40402955</v>
      </c>
      <c r="D59" s="127"/>
      <c r="E59" s="127">
        <f>E54</f>
        <v>7129933</v>
      </c>
      <c r="F59" s="127">
        <f>F54</f>
        <v>47532888</v>
      </c>
      <c r="G59" s="127">
        <f>G54</f>
        <v>47532888</v>
      </c>
      <c r="L59" s="14"/>
      <c r="P59" s="13"/>
    </row>
    <row r="60" spans="1:18" ht="15.75" thickBot="1" x14ac:dyDescent="0.3">
      <c r="C60" s="12"/>
      <c r="D60" s="12"/>
      <c r="E60" s="12"/>
      <c r="F60" s="12"/>
      <c r="G60" s="12"/>
      <c r="L60" s="14"/>
    </row>
    <row r="61" spans="1:18" ht="30" x14ac:dyDescent="0.25">
      <c r="A61" s="123" t="s">
        <v>39</v>
      </c>
      <c r="B61" s="124" t="s">
        <v>40</v>
      </c>
      <c r="C61" s="124" t="s">
        <v>41</v>
      </c>
      <c r="D61" s="124" t="s">
        <v>42</v>
      </c>
      <c r="E61" s="124" t="s">
        <v>11</v>
      </c>
      <c r="F61" s="125" t="s">
        <v>12</v>
      </c>
      <c r="G61" s="124" t="s">
        <v>43</v>
      </c>
      <c r="H61" s="125" t="s">
        <v>44</v>
      </c>
      <c r="I61" s="126" t="s">
        <v>16</v>
      </c>
    </row>
    <row r="62" spans="1:18" ht="123" customHeight="1" x14ac:dyDescent="0.25">
      <c r="A62" s="116" t="str">
        <f>H36</f>
        <v>RCO74</v>
      </c>
      <c r="B62" s="116" t="str">
        <f>I36</f>
        <v>Population covered by projects in the framework of strategies for integrated territorial development (gyventojai, kuriems taikomi projektai, vykdomi pagal integruotas teritorinio vystymo programas)</v>
      </c>
      <c r="C62" s="116" t="str">
        <f>L36</f>
        <v xml:space="preserve"> Persons</v>
      </c>
      <c r="D62" s="116">
        <f>M36</f>
        <v>0</v>
      </c>
      <c r="E62" s="22" t="s">
        <v>26</v>
      </c>
      <c r="F62" s="22" t="s">
        <v>27</v>
      </c>
      <c r="G62" s="22" t="s">
        <v>29</v>
      </c>
      <c r="H62" s="114">
        <f>O36</f>
        <v>0</v>
      </c>
      <c r="I62" s="114">
        <f>P36</f>
        <v>204025</v>
      </c>
    </row>
    <row r="63" spans="1:18" ht="126" customHeight="1" x14ac:dyDescent="0.25">
      <c r="A63" s="116" t="str">
        <f>H37</f>
        <v>RCO75</v>
      </c>
      <c r="B63" s="116" t="str">
        <f>I37</f>
        <v>Strategies for integrated territorial development (integruotos teritorinio vystymo strategijos, kurioms suteikta parama)</v>
      </c>
      <c r="C63" s="116" t="str">
        <f>L37</f>
        <v>contributions to strategies</v>
      </c>
      <c r="D63" s="116">
        <f>M37</f>
        <v>0</v>
      </c>
      <c r="E63" s="70" t="s">
        <v>26</v>
      </c>
      <c r="F63" s="70" t="s">
        <v>27</v>
      </c>
      <c r="G63" s="70" t="s">
        <v>29</v>
      </c>
      <c r="H63" s="114">
        <f>O37</f>
        <v>0</v>
      </c>
      <c r="I63" s="114">
        <f>P37</f>
        <v>1</v>
      </c>
    </row>
    <row r="64" spans="1:18" ht="144.75" customHeight="1" x14ac:dyDescent="0.25">
      <c r="A64" s="116" t="str">
        <f>H46</f>
        <v>RCO74</v>
      </c>
      <c r="B64" s="116" t="str">
        <f>I46</f>
        <v>Population covered by projects in the framework of strategies for integrated territorial development (gyventojai, kuriems taikomi projektai, vykdomi pagal integruotas teritorinio vystymo programas)</v>
      </c>
      <c r="C64" s="116" t="str">
        <f>L46</f>
        <v xml:space="preserve"> Persons</v>
      </c>
      <c r="D64" s="116">
        <f>M46</f>
        <v>0</v>
      </c>
      <c r="E64" s="22" t="s">
        <v>32</v>
      </c>
      <c r="F64" s="70" t="s">
        <v>27</v>
      </c>
      <c r="G64" s="70" t="s">
        <v>29</v>
      </c>
      <c r="H64" s="114">
        <f>O46</f>
        <v>0</v>
      </c>
      <c r="I64" s="114">
        <f>P46</f>
        <v>189906</v>
      </c>
    </row>
    <row r="65" spans="1:10" ht="132.75" customHeight="1" x14ac:dyDescent="0.25">
      <c r="A65" s="116" t="str">
        <f>H47</f>
        <v>RCO75</v>
      </c>
      <c r="B65" s="116" t="str">
        <f>I47</f>
        <v>Strategies for integrated territorial development (integruotos teritorinio vystymo strategijos, kurioms suteikta parama)</v>
      </c>
      <c r="C65" s="116" t="str">
        <f>L47</f>
        <v>contributions to strategies</v>
      </c>
      <c r="D65" s="116">
        <f>M47</f>
        <v>0</v>
      </c>
      <c r="E65" s="22" t="s">
        <v>32</v>
      </c>
      <c r="F65" s="70" t="s">
        <v>27</v>
      </c>
      <c r="G65" s="70" t="s">
        <v>29</v>
      </c>
      <c r="H65" s="114">
        <f>O47</f>
        <v>0</v>
      </c>
      <c r="I65" s="114">
        <f>P47</f>
        <v>2</v>
      </c>
    </row>
    <row r="66" spans="1:10" ht="189.75" customHeight="1" x14ac:dyDescent="0.25">
      <c r="A66" s="42" t="str">
        <f>H6</f>
        <v>RCO69</v>
      </c>
      <c r="B66" s="42" t="str">
        <f>I6</f>
        <v xml:space="preserve">Capacity of new or modernised health care facilities (naujos arba modernizuotos sveikatos priežiūros infrastruktūros talpumas)
</v>
      </c>
      <c r="C66" s="42" t="str">
        <f>L6</f>
        <v>Persons/year</v>
      </c>
      <c r="D66" s="69">
        <f>M6</f>
        <v>0</v>
      </c>
      <c r="E66" s="70" t="s">
        <v>26</v>
      </c>
      <c r="F66" s="70" t="s">
        <v>27</v>
      </c>
      <c r="G66" s="70" t="s">
        <v>29</v>
      </c>
      <c r="H66" s="69">
        <f>O6+O24+O40+O42</f>
        <v>103000</v>
      </c>
      <c r="I66" s="69">
        <f>P6+P24+P40+P42</f>
        <v>529200</v>
      </c>
    </row>
    <row r="67" spans="1:10" ht="105" x14ac:dyDescent="0.25">
      <c r="A67" s="7" t="str">
        <f>H9</f>
        <v>RCO69</v>
      </c>
      <c r="B67" s="7" t="str">
        <f>I9</f>
        <v xml:space="preserve">Capacity of new or modernised health care facilities (naujos arba modernizuotos sveikatos priežiūros infrastruktūros talpumas)
</v>
      </c>
      <c r="C67" s="7" t="str">
        <f>L9</f>
        <v>Persons/year</v>
      </c>
      <c r="D67" s="39">
        <v>0</v>
      </c>
      <c r="E67" s="22" t="s">
        <v>32</v>
      </c>
      <c r="F67" s="16" t="s">
        <v>27</v>
      </c>
      <c r="G67" s="38" t="s">
        <v>29</v>
      </c>
      <c r="H67" s="17">
        <f>O9+O30+O48+O52</f>
        <v>323000</v>
      </c>
      <c r="I67" s="17">
        <f>P9+P30+P48+P52</f>
        <v>1639940</v>
      </c>
    </row>
    <row r="68" spans="1:10" ht="153" customHeight="1" x14ac:dyDescent="0.25">
      <c r="A68" s="7" t="str">
        <f>H7</f>
        <v>RCR73</v>
      </c>
      <c r="B68" s="7" t="str">
        <f>I7</f>
        <v xml:space="preserve">Annual users of new or modernised health care facilities (naujos arba modernizuotos sveikatos priežiūros infrastruktūros naudotojų skaičius per metus)
</v>
      </c>
      <c r="C68" s="7" t="str">
        <f>L7</f>
        <v xml:space="preserve">users/ year </v>
      </c>
      <c r="D68" s="15">
        <f>M7+M25+M39</f>
        <v>444280</v>
      </c>
      <c r="E68" s="22" t="s">
        <v>26</v>
      </c>
      <c r="F68" s="16" t="s">
        <v>27</v>
      </c>
      <c r="G68" s="16">
        <f>N7</f>
        <v>2021</v>
      </c>
      <c r="H68" s="40" t="s">
        <v>29</v>
      </c>
      <c r="I68" s="15">
        <f>P7+P25+P39+P43</f>
        <v>451200</v>
      </c>
    </row>
    <row r="69" spans="1:10" ht="144.75" customHeight="1" x14ac:dyDescent="0.25">
      <c r="A69" s="7" t="str">
        <f>H10</f>
        <v>RCR73</v>
      </c>
      <c r="B69" s="7" t="str">
        <f>I10</f>
        <v xml:space="preserve">Annual users of new or modernised health care facilities (naujos arba modernizuotos sveikatos priežiūros infrastruktūros naudotojų skaičius per metus)
</v>
      </c>
      <c r="C69" s="7" t="str">
        <f>L10</f>
        <v xml:space="preserve">users/ year </v>
      </c>
      <c r="D69" s="15">
        <f>M10+M31+M49</f>
        <v>1383980</v>
      </c>
      <c r="E69" s="16" t="s">
        <v>32</v>
      </c>
      <c r="F69" s="16" t="s">
        <v>27</v>
      </c>
      <c r="G69" s="16">
        <f>N10</f>
        <v>2021</v>
      </c>
      <c r="H69" s="17" t="str">
        <f>O11</f>
        <v>n/a</v>
      </c>
      <c r="I69" s="17">
        <f>P10+P31+P49+P53</f>
        <v>1397940</v>
      </c>
    </row>
    <row r="70" spans="1:10" ht="90" x14ac:dyDescent="0.25">
      <c r="A70" s="7" t="str">
        <f>H12</f>
        <v>Specific output</v>
      </c>
      <c r="B70" s="7" t="str">
        <f>I12</f>
        <v>Capacity of the supported ambulance service infrastructure
(GMP paslaugų infrastruktūros, kuriai skirta parama, pajėgumas)</v>
      </c>
      <c r="C70" s="7" t="str">
        <f>L12</f>
        <v>Persons/year</v>
      </c>
      <c r="D70" s="15">
        <f>M12</f>
        <v>0</v>
      </c>
      <c r="E70" s="16" t="s">
        <v>26</v>
      </c>
      <c r="F70" s="16" t="s">
        <v>27</v>
      </c>
      <c r="G70" s="16" t="s">
        <v>29</v>
      </c>
      <c r="H70" s="15">
        <f>O12</f>
        <v>158000</v>
      </c>
      <c r="I70" s="15">
        <f>P12</f>
        <v>790000</v>
      </c>
    </row>
    <row r="71" spans="1:10" ht="75" x14ac:dyDescent="0.25">
      <c r="A71" s="7" t="str">
        <f>H18</f>
        <v>Specific output</v>
      </c>
      <c r="B71" s="7" t="str">
        <f>I18</f>
        <v>Capacity of the supported ambulance service infrastructure (GMP paslaugų infrastruktūros, kuriai skirta parama, pajėgumas)</v>
      </c>
      <c r="C71" s="7" t="str">
        <f>L18</f>
        <v>Persons/year</v>
      </c>
      <c r="D71" s="15">
        <f>M18</f>
        <v>0</v>
      </c>
      <c r="E71" s="22" t="s">
        <v>32</v>
      </c>
      <c r="F71" s="16" t="s">
        <v>27</v>
      </c>
      <c r="G71" s="38" t="s">
        <v>29</v>
      </c>
      <c r="H71" s="15">
        <f>O18</f>
        <v>400000</v>
      </c>
      <c r="I71" s="15">
        <f>P18</f>
        <v>2000000</v>
      </c>
    </row>
    <row r="72" spans="1:10" ht="75" x14ac:dyDescent="0.25">
      <c r="A72" s="7" t="str">
        <f>H8</f>
        <v xml:space="preserve">Specific result </v>
      </c>
      <c r="B72" s="7" t="str">
        <f>I8</f>
        <v xml:space="preserve">Number of avoidable hospitalizations
(Išvengiamų hospitalizacijų skaičius)
</v>
      </c>
      <c r="C72" s="7" t="str">
        <f>L8</f>
        <v>hospitalisations / thousand residents</v>
      </c>
      <c r="D72" s="20">
        <f>M8</f>
        <v>25.1</v>
      </c>
      <c r="E72" s="16" t="s">
        <v>26</v>
      </c>
      <c r="F72" s="16" t="s">
        <v>27</v>
      </c>
      <c r="G72" s="16">
        <f>N8</f>
        <v>2019</v>
      </c>
      <c r="H72" s="40" t="s">
        <v>29</v>
      </c>
      <c r="I72" s="15">
        <f>P8</f>
        <v>16</v>
      </c>
    </row>
    <row r="73" spans="1:10" ht="75" x14ac:dyDescent="0.25">
      <c r="A73" s="7" t="str">
        <f>H11</f>
        <v>Specific result</v>
      </c>
      <c r="B73" s="7" t="str">
        <f>I11</f>
        <v xml:space="preserve">Number of avoidable hospitalizations 
(Išvengiamų hospitalizacijų  skaičius)
</v>
      </c>
      <c r="C73" s="7" t="str">
        <f>L11</f>
        <v>hospitalisations / thousand residents</v>
      </c>
      <c r="D73" s="20">
        <f>M11</f>
        <v>34.799999999999997</v>
      </c>
      <c r="E73" s="16" t="s">
        <v>32</v>
      </c>
      <c r="F73" s="16" t="s">
        <v>27</v>
      </c>
      <c r="G73" s="16">
        <f>N11</f>
        <v>2019</v>
      </c>
      <c r="H73" s="40" t="s">
        <v>29</v>
      </c>
      <c r="I73" s="15">
        <f>P11</f>
        <v>16</v>
      </c>
    </row>
    <row r="74" spans="1:10" ht="120" x14ac:dyDescent="0.25">
      <c r="A74" s="7" t="str">
        <f>H13</f>
        <v>Specific result</v>
      </c>
      <c r="B74" s="7" t="str">
        <f>I13</f>
        <v>Ambulance emergency call services were provided within 15 minutes. (in the city), share 
(GMP skubių įvykdytų iškvietimų paslaugos suteiktos per 15 min. (mieste), dalis)</v>
      </c>
      <c r="C74" s="7" t="str">
        <f>L13</f>
        <v>Percent</v>
      </c>
      <c r="D74" s="15" t="str">
        <f>M13</f>
        <v xml:space="preserve">91,4
</v>
      </c>
      <c r="E74" s="16" t="s">
        <v>26</v>
      </c>
      <c r="F74" s="16" t="s">
        <v>27</v>
      </c>
      <c r="G74" s="16">
        <f>N13</f>
        <v>2019</v>
      </c>
      <c r="H74" s="40" t="s">
        <v>29</v>
      </c>
      <c r="I74" s="15">
        <f>P13</f>
        <v>98</v>
      </c>
    </row>
    <row r="75" spans="1:10" ht="135" x14ac:dyDescent="0.25">
      <c r="A75" s="7" t="str">
        <f>H22</f>
        <v>Specific result</v>
      </c>
      <c r="B75" s="7" t="str">
        <f>I22</f>
        <v xml:space="preserve">
Ambulance emergency call services were provided within 15 minutes. (in the city), share 
 (GMP skubių įvykdytų iškvietimų paslaugos suteiktos per 15 min. (mieste), dalis)</v>
      </c>
      <c r="C75" s="7" t="str">
        <f>L22</f>
        <v>Percent</v>
      </c>
      <c r="D75" s="15" t="str">
        <f>M22</f>
        <v xml:space="preserve">91,4
</v>
      </c>
      <c r="E75" s="22" t="s">
        <v>32</v>
      </c>
      <c r="F75" s="16" t="s">
        <v>27</v>
      </c>
      <c r="G75" s="16">
        <f>N22</f>
        <v>2019</v>
      </c>
      <c r="H75" s="40" t="s">
        <v>29</v>
      </c>
      <c r="I75" s="15">
        <f>P22</f>
        <v>98</v>
      </c>
    </row>
    <row r="76" spans="1:10" ht="105" x14ac:dyDescent="0.25">
      <c r="A76" s="7" t="str">
        <f>H17</f>
        <v>Specific result</v>
      </c>
      <c r="B76" s="7" t="str">
        <f>I17</f>
        <v>Ambulance emergency call services were provided within 25 min. (rural), share 
(GMP skubių įvykdytų iškvietimų paslaugos suteiktos per 25 min. (kaime), dalis)</v>
      </c>
      <c r="C76" s="7" t="str">
        <f>L17</f>
        <v>Percent</v>
      </c>
      <c r="D76" s="15" t="str">
        <f>M17</f>
        <v xml:space="preserve">81,6
</v>
      </c>
      <c r="E76" s="16" t="s">
        <v>26</v>
      </c>
      <c r="F76" s="16" t="s">
        <v>27</v>
      </c>
      <c r="G76" s="16">
        <f>N17</f>
        <v>2019</v>
      </c>
      <c r="H76" s="40" t="s">
        <v>29</v>
      </c>
      <c r="I76" s="15">
        <f>P17</f>
        <v>98</v>
      </c>
    </row>
    <row r="77" spans="1:10" ht="120" x14ac:dyDescent="0.25">
      <c r="A77" s="7" t="str">
        <f>H23</f>
        <v>Specific result</v>
      </c>
      <c r="B77" s="7" t="str">
        <f>I23</f>
        <v xml:space="preserve">
Ambulance emergency call services were provided within 25 min. (rural), share 
 (GMP skubių įvykdytų iškvietimų paslaugos suteiktos per 25 min. (kaime), dalis)</v>
      </c>
      <c r="C77" s="7" t="str">
        <f>L23</f>
        <v>Percent</v>
      </c>
      <c r="D77" s="15" t="str">
        <f>M23</f>
        <v xml:space="preserve">81,6
</v>
      </c>
      <c r="E77" s="22" t="s">
        <v>32</v>
      </c>
      <c r="F77" s="16" t="s">
        <v>27</v>
      </c>
      <c r="G77" s="16">
        <f>N23</f>
        <v>2019</v>
      </c>
      <c r="H77" s="15" t="str">
        <f>O23</f>
        <v>n/a</v>
      </c>
      <c r="I77" s="15">
        <f>P23</f>
        <v>98</v>
      </c>
    </row>
    <row r="78" spans="1:10" x14ac:dyDescent="0.25">
      <c r="A78" s="7"/>
      <c r="B78" s="7"/>
      <c r="C78" s="7"/>
      <c r="D78" s="15">
        <f>SUM(D66:D77)</f>
        <v>1828319.9000000001</v>
      </c>
      <c r="E78" s="22"/>
      <c r="F78" s="22"/>
      <c r="G78" s="22"/>
      <c r="H78" s="15">
        <f>SUM(H66:H77)</f>
        <v>984000</v>
      </c>
      <c r="I78" s="15">
        <f>SUM(I62:I77)</f>
        <v>7202638</v>
      </c>
      <c r="J78" t="b">
        <f>I78=P58</f>
        <v>1</v>
      </c>
    </row>
    <row r="79" spans="1:10" x14ac:dyDescent="0.25">
      <c r="A79" s="7"/>
      <c r="B79" s="7"/>
      <c r="C79" s="7"/>
      <c r="D79" s="15"/>
      <c r="E79" s="22"/>
      <c r="F79" s="22"/>
      <c r="G79" s="22"/>
      <c r="H79" s="15"/>
      <c r="I79" s="15"/>
    </row>
    <row r="80" spans="1:10" ht="120" x14ac:dyDescent="0.25">
      <c r="A80" s="7" t="str">
        <f>H44</f>
        <v xml:space="preserve">RCO70                     </v>
      </c>
      <c r="B80" s="7" t="str">
        <f>I44</f>
        <v xml:space="preserve">Capacity of new or modernised social care facilities (other than housing)  (naujos arba modernizuotos socialinės rūpybos infrastruktūros (ne būsto) talpumas)
                                                </v>
      </c>
      <c r="C80" s="7" t="str">
        <f>L44</f>
        <v>persons/year</v>
      </c>
      <c r="D80" s="15">
        <f>M44</f>
        <v>0</v>
      </c>
      <c r="E80" s="22" t="s">
        <v>26</v>
      </c>
      <c r="F80" s="16" t="s">
        <v>27</v>
      </c>
      <c r="G80" s="16" t="s">
        <v>29</v>
      </c>
      <c r="H80" s="15">
        <f>O44</f>
        <v>0</v>
      </c>
      <c r="I80" s="15">
        <f>P44</f>
        <v>356</v>
      </c>
    </row>
    <row r="81" spans="1:11" ht="120" x14ac:dyDescent="0.25">
      <c r="A81" s="7" t="str">
        <f>H54</f>
        <v xml:space="preserve">RCO70                     </v>
      </c>
      <c r="B81" s="7" t="str">
        <f>I54</f>
        <v xml:space="preserve">Capacity of new or modernised social care facilities (other than housing)  (naujos arba modernizuotos socialinės rūpybos infrastruktūros (ne būsto) talpumas)
                                                </v>
      </c>
      <c r="C81" s="7" t="str">
        <f>L54</f>
        <v>persons/year</v>
      </c>
      <c r="D81" s="15">
        <f>M54</f>
        <v>0</v>
      </c>
      <c r="E81" s="16" t="s">
        <v>32</v>
      </c>
      <c r="F81" s="16" t="s">
        <v>27</v>
      </c>
      <c r="G81" s="38" t="s">
        <v>29</v>
      </c>
      <c r="H81" s="15">
        <f>O54</f>
        <v>0</v>
      </c>
      <c r="I81" s="15">
        <f>P54</f>
        <v>1850</v>
      </c>
      <c r="K81" s="18"/>
    </row>
    <row r="82" spans="1:11" ht="120" x14ac:dyDescent="0.25">
      <c r="A82" s="7" t="str">
        <f>H45</f>
        <v>RCR74</v>
      </c>
      <c r="B82" s="7" t="str">
        <f>I45</f>
        <v>Annual users of new or modernised social care facilities (naujos arba modernizuotos socialinės rūpybos infrastruktūros naudotojų skaičius per metus
)</v>
      </c>
      <c r="C82" s="7" t="str">
        <f>L45</f>
        <v>users/year</v>
      </c>
      <c r="D82" s="19">
        <f>M45</f>
        <v>0</v>
      </c>
      <c r="E82" s="22" t="s">
        <v>26</v>
      </c>
      <c r="F82" s="16" t="s">
        <v>27</v>
      </c>
      <c r="G82" s="41">
        <f>N45</f>
        <v>2019</v>
      </c>
      <c r="H82" s="15" t="str">
        <f>O45</f>
        <v>n/a</v>
      </c>
      <c r="I82" s="15">
        <f>P45</f>
        <v>439</v>
      </c>
      <c r="K82" s="18"/>
    </row>
    <row r="83" spans="1:11" ht="128.25" customHeight="1" x14ac:dyDescent="0.25">
      <c r="A83" s="7" t="str">
        <f>H55</f>
        <v>RCR74</v>
      </c>
      <c r="B83" s="7" t="str">
        <f>I55</f>
        <v>Annual users of new or modernised social care facilities (naujos arba modernizuotos socialinės rūpybos infrastruktūros naudotojų skaičius per metus
)</v>
      </c>
      <c r="C83" s="7" t="str">
        <f>L55</f>
        <v>users/year</v>
      </c>
      <c r="D83" s="19">
        <f>M55</f>
        <v>0</v>
      </c>
      <c r="E83" s="22" t="s">
        <v>32</v>
      </c>
      <c r="F83" s="38" t="s">
        <v>27</v>
      </c>
      <c r="G83" s="41">
        <f>N55</f>
        <v>2019</v>
      </c>
      <c r="H83" s="40" t="s">
        <v>29</v>
      </c>
      <c r="I83" s="15">
        <f>P55</f>
        <v>2279</v>
      </c>
      <c r="K83" s="18"/>
    </row>
    <row r="84" spans="1:11" x14ac:dyDescent="0.25">
      <c r="D84">
        <f>SUM(D80:D83)</f>
        <v>0</v>
      </c>
      <c r="H84">
        <f>SUM(H80:H83)</f>
        <v>0</v>
      </c>
      <c r="I84" s="13">
        <f>SUM(I80:I83)</f>
        <v>4924</v>
      </c>
      <c r="J84" t="b">
        <f>I84=P57</f>
        <v>1</v>
      </c>
    </row>
    <row r="85" spans="1:11" x14ac:dyDescent="0.25">
      <c r="I85" s="13"/>
    </row>
  </sheetData>
  <mergeCells count="145">
    <mergeCell ref="A24:A35"/>
    <mergeCell ref="D33:D35"/>
    <mergeCell ref="B33:B35"/>
    <mergeCell ref="C33:C35"/>
    <mergeCell ref="E33:E35"/>
    <mergeCell ref="F33:F35"/>
    <mergeCell ref="G33:G35"/>
    <mergeCell ref="B24:B26"/>
    <mergeCell ref="C24:C26"/>
    <mergeCell ref="B30:B32"/>
    <mergeCell ref="C30:C32"/>
    <mergeCell ref="C27:C29"/>
    <mergeCell ref="G27:G29"/>
    <mergeCell ref="G30:G32"/>
    <mergeCell ref="F24:F26"/>
    <mergeCell ref="F30:F32"/>
    <mergeCell ref="G12:G14"/>
    <mergeCell ref="D15:D17"/>
    <mergeCell ref="E15:E17"/>
    <mergeCell ref="F15:F17"/>
    <mergeCell ref="G15:G17"/>
    <mergeCell ref="E54:E55"/>
    <mergeCell ref="F54:F55"/>
    <mergeCell ref="G24:G26"/>
    <mergeCell ref="B27:B29"/>
    <mergeCell ref="D30:D32"/>
    <mergeCell ref="B52:B53"/>
    <mergeCell ref="C52:C53"/>
    <mergeCell ref="B40:B41"/>
    <mergeCell ref="C40:C41"/>
    <mergeCell ref="E40:E41"/>
    <mergeCell ref="F40:F41"/>
    <mergeCell ref="G40:G41"/>
    <mergeCell ref="D50:D51"/>
    <mergeCell ref="B50:B51"/>
    <mergeCell ref="C50:C51"/>
    <mergeCell ref="E50:E51"/>
    <mergeCell ref="F50:F51"/>
    <mergeCell ref="G50:G51"/>
    <mergeCell ref="B42:B43"/>
    <mergeCell ref="G54:G55"/>
    <mergeCell ref="J24:J29"/>
    <mergeCell ref="C42:C43"/>
    <mergeCell ref="E42:E43"/>
    <mergeCell ref="E52:E53"/>
    <mergeCell ref="F52:F53"/>
    <mergeCell ref="G52:G53"/>
    <mergeCell ref="F42:F43"/>
    <mergeCell ref="G42:G43"/>
    <mergeCell ref="D42:D43"/>
    <mergeCell ref="D40:D41"/>
    <mergeCell ref="F44:F45"/>
    <mergeCell ref="G38:G39"/>
    <mergeCell ref="G18:G20"/>
    <mergeCell ref="D52:D53"/>
    <mergeCell ref="E24:E26"/>
    <mergeCell ref="E30:E32"/>
    <mergeCell ref="D27:D29"/>
    <mergeCell ref="D24:D26"/>
    <mergeCell ref="E27:E29"/>
    <mergeCell ref="F27:F29"/>
    <mergeCell ref="G21:G23"/>
    <mergeCell ref="G44:G45"/>
    <mergeCell ref="G48:G49"/>
    <mergeCell ref="G4:G5"/>
    <mergeCell ref="A6:A11"/>
    <mergeCell ref="B6:B8"/>
    <mergeCell ref="C6:C8"/>
    <mergeCell ref="D6:D11"/>
    <mergeCell ref="E6:E8"/>
    <mergeCell ref="B9:B11"/>
    <mergeCell ref="C9:C11"/>
    <mergeCell ref="E9:E11"/>
    <mergeCell ref="F9:F11"/>
    <mergeCell ref="G9:G11"/>
    <mergeCell ref="G6:G8"/>
    <mergeCell ref="F6:F8"/>
    <mergeCell ref="B12:B14"/>
    <mergeCell ref="C12:C14"/>
    <mergeCell ref="E12:E14"/>
    <mergeCell ref="F12:F14"/>
    <mergeCell ref="A4:A5"/>
    <mergeCell ref="B4:B5"/>
    <mergeCell ref="C4:C5"/>
    <mergeCell ref="D4:F4"/>
    <mergeCell ref="A12:A23"/>
    <mergeCell ref="B15:B17"/>
    <mergeCell ref="C15:C17"/>
    <mergeCell ref="D18:D20"/>
    <mergeCell ref="B18:B20"/>
    <mergeCell ref="C18:C20"/>
    <mergeCell ref="E18:E20"/>
    <mergeCell ref="F18:F20"/>
    <mergeCell ref="B21:B23"/>
    <mergeCell ref="C21:C23"/>
    <mergeCell ref="E21:E23"/>
    <mergeCell ref="F21:F23"/>
    <mergeCell ref="D21:D23"/>
    <mergeCell ref="D12:D14"/>
    <mergeCell ref="Q4:Q5"/>
    <mergeCell ref="R4:R5"/>
    <mergeCell ref="J4:J5"/>
    <mergeCell ref="K4:K5"/>
    <mergeCell ref="M4:N4"/>
    <mergeCell ref="O4:O5"/>
    <mergeCell ref="P4:P5"/>
    <mergeCell ref="K6:K8"/>
    <mergeCell ref="L4:L5"/>
    <mergeCell ref="J9:J11"/>
    <mergeCell ref="K9:K11"/>
    <mergeCell ref="J6:J8"/>
    <mergeCell ref="K12:K17"/>
    <mergeCell ref="K21:K23"/>
    <mergeCell ref="J12:J17"/>
    <mergeCell ref="J30:J35"/>
    <mergeCell ref="K30:K35"/>
    <mergeCell ref="H4:I4"/>
    <mergeCell ref="J21:J23"/>
    <mergeCell ref="J18:J20"/>
    <mergeCell ref="K18:K20"/>
    <mergeCell ref="K24:K29"/>
    <mergeCell ref="A36:A55"/>
    <mergeCell ref="B36:B39"/>
    <mergeCell ref="C36:C39"/>
    <mergeCell ref="D36:D39"/>
    <mergeCell ref="E36:E39"/>
    <mergeCell ref="F36:F39"/>
    <mergeCell ref="J36:J45"/>
    <mergeCell ref="K36:K45"/>
    <mergeCell ref="G36:G37"/>
    <mergeCell ref="G46:G47"/>
    <mergeCell ref="F46:F49"/>
    <mergeCell ref="E46:E49"/>
    <mergeCell ref="D46:D49"/>
    <mergeCell ref="C46:C49"/>
    <mergeCell ref="B46:B49"/>
    <mergeCell ref="J46:J55"/>
    <mergeCell ref="K46:K55"/>
    <mergeCell ref="B44:B45"/>
    <mergeCell ref="C44:C45"/>
    <mergeCell ref="D44:D45"/>
    <mergeCell ref="E44:E45"/>
    <mergeCell ref="B54:B55"/>
    <mergeCell ref="C54:C55"/>
    <mergeCell ref="D54:D55"/>
  </mergeCells>
  <phoneticPr fontId="22" type="noConversion"/>
  <pageMargins left="0.7" right="0.7"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activeCell="C10" sqref="C10"/>
    </sheetView>
  </sheetViews>
  <sheetFormatPr defaultColWidth="9.140625" defaultRowHeight="15" x14ac:dyDescent="0.25"/>
  <cols>
    <col min="1" max="1" width="9.140625" style="48"/>
    <col min="2" max="2" width="37" style="49" bestFit="1" customWidth="1"/>
    <col min="3" max="3" width="93.28515625" style="50" customWidth="1"/>
    <col min="4" max="4" width="36.85546875" style="51" customWidth="1"/>
    <col min="5" max="16384" width="9.140625" style="45"/>
  </cols>
  <sheetData>
    <row r="1" spans="1:4" x14ac:dyDescent="0.25">
      <c r="A1" s="43" t="s">
        <v>80</v>
      </c>
      <c r="B1" s="44" t="s">
        <v>81</v>
      </c>
      <c r="C1" s="44" t="s">
        <v>82</v>
      </c>
      <c r="D1" s="45"/>
    </row>
    <row r="2" spans="1:4" x14ac:dyDescent="0.25">
      <c r="A2" s="43">
        <v>1</v>
      </c>
      <c r="B2" s="44" t="s">
        <v>83</v>
      </c>
      <c r="C2" s="44" t="s">
        <v>84</v>
      </c>
      <c r="D2" s="45"/>
    </row>
    <row r="3" spans="1:4" ht="45" x14ac:dyDescent="0.25">
      <c r="A3" s="43">
        <f>A2+1</f>
        <v>2</v>
      </c>
      <c r="B3" s="44" t="s">
        <v>85</v>
      </c>
      <c r="C3" s="24" t="s">
        <v>79</v>
      </c>
      <c r="D3" s="45"/>
    </row>
    <row r="4" spans="1:4" x14ac:dyDescent="0.25">
      <c r="A4" s="43">
        <f t="shared" ref="A4:A19" si="0">A3+1</f>
        <v>3</v>
      </c>
      <c r="B4" s="44" t="s">
        <v>86</v>
      </c>
      <c r="C4" s="24" t="s">
        <v>48</v>
      </c>
      <c r="D4" s="45"/>
    </row>
    <row r="5" spans="1:4" x14ac:dyDescent="0.25">
      <c r="A5" s="43">
        <f t="shared" si="0"/>
        <v>4</v>
      </c>
      <c r="B5" s="44" t="s">
        <v>87</v>
      </c>
      <c r="C5" s="44" t="s">
        <v>88</v>
      </c>
      <c r="D5" s="45"/>
    </row>
    <row r="6" spans="1:4" ht="30" x14ac:dyDescent="0.25">
      <c r="A6" s="43">
        <f t="shared" si="0"/>
        <v>5</v>
      </c>
      <c r="B6" s="44" t="s">
        <v>89</v>
      </c>
      <c r="C6" s="44" t="s">
        <v>90</v>
      </c>
      <c r="D6" s="45"/>
    </row>
    <row r="7" spans="1:4" x14ac:dyDescent="0.25">
      <c r="A7" s="43">
        <f t="shared" si="0"/>
        <v>6</v>
      </c>
      <c r="B7" s="44" t="s">
        <v>91</v>
      </c>
      <c r="C7" s="44" t="s">
        <v>92</v>
      </c>
      <c r="D7" s="45"/>
    </row>
    <row r="8" spans="1:4" ht="30" x14ac:dyDescent="0.25">
      <c r="A8" s="43">
        <f t="shared" si="0"/>
        <v>7</v>
      </c>
      <c r="B8" s="44" t="s">
        <v>93</v>
      </c>
      <c r="C8" s="44" t="s">
        <v>94</v>
      </c>
      <c r="D8" s="45"/>
    </row>
    <row r="9" spans="1:4" x14ac:dyDescent="0.25">
      <c r="A9" s="43">
        <f t="shared" si="0"/>
        <v>8</v>
      </c>
      <c r="B9" s="44" t="s">
        <v>95</v>
      </c>
      <c r="C9" s="44" t="s">
        <v>96</v>
      </c>
      <c r="D9" s="45"/>
    </row>
    <row r="10" spans="1:4" ht="30" x14ac:dyDescent="0.25">
      <c r="A10" s="43">
        <f t="shared" si="0"/>
        <v>9</v>
      </c>
      <c r="B10" s="44" t="s">
        <v>97</v>
      </c>
      <c r="C10" s="44" t="s">
        <v>159</v>
      </c>
      <c r="D10" s="45"/>
    </row>
    <row r="11" spans="1:4" ht="124.5" customHeight="1" x14ac:dyDescent="0.25">
      <c r="A11" s="43">
        <f t="shared" si="0"/>
        <v>10</v>
      </c>
      <c r="B11" s="44" t="s">
        <v>98</v>
      </c>
      <c r="C11" s="44" t="s">
        <v>99</v>
      </c>
      <c r="D11" s="45"/>
    </row>
    <row r="12" spans="1:4" x14ac:dyDescent="0.25">
      <c r="A12" s="43">
        <f t="shared" si="0"/>
        <v>11</v>
      </c>
      <c r="B12" s="44" t="s">
        <v>100</v>
      </c>
      <c r="C12" s="44" t="s">
        <v>101</v>
      </c>
      <c r="D12" s="45"/>
    </row>
    <row r="13" spans="1:4" x14ac:dyDescent="0.25">
      <c r="A13" s="43">
        <f t="shared" si="0"/>
        <v>12</v>
      </c>
      <c r="B13" s="44" t="s">
        <v>102</v>
      </c>
      <c r="C13" s="44" t="s">
        <v>103</v>
      </c>
      <c r="D13" s="46"/>
    </row>
    <row r="14" spans="1:4" x14ac:dyDescent="0.25">
      <c r="A14" s="43">
        <f t="shared" si="0"/>
        <v>13</v>
      </c>
      <c r="B14" s="44" t="s">
        <v>104</v>
      </c>
      <c r="C14" s="44" t="s">
        <v>105</v>
      </c>
      <c r="D14" s="45"/>
    </row>
    <row r="15" spans="1:4" ht="63" customHeight="1" x14ac:dyDescent="0.25">
      <c r="A15" s="43">
        <f t="shared" si="0"/>
        <v>14</v>
      </c>
      <c r="B15" s="44" t="s">
        <v>106</v>
      </c>
      <c r="C15" s="44" t="s">
        <v>107</v>
      </c>
      <c r="D15" s="45"/>
    </row>
    <row r="16" spans="1:4" x14ac:dyDescent="0.25">
      <c r="A16" s="43">
        <f t="shared" si="0"/>
        <v>15</v>
      </c>
      <c r="B16" s="44" t="s">
        <v>108</v>
      </c>
      <c r="C16" s="44" t="s">
        <v>109</v>
      </c>
      <c r="D16" s="45"/>
    </row>
    <row r="17" spans="1:3" s="45" customFormat="1" x14ac:dyDescent="0.25">
      <c r="A17" s="43">
        <f t="shared" si="0"/>
        <v>16</v>
      </c>
      <c r="B17" s="44" t="s">
        <v>110</v>
      </c>
      <c r="C17" s="44" t="s">
        <v>111</v>
      </c>
    </row>
    <row r="18" spans="1:3" s="45" customFormat="1" ht="45" x14ac:dyDescent="0.25">
      <c r="A18" s="43">
        <f>A17+1</f>
        <v>17</v>
      </c>
      <c r="B18" s="44" t="s">
        <v>112</v>
      </c>
      <c r="C18" s="44" t="s">
        <v>113</v>
      </c>
    </row>
    <row r="19" spans="1:3" s="45" customFormat="1" x14ac:dyDescent="0.25">
      <c r="A19" s="43">
        <f t="shared" si="0"/>
        <v>18</v>
      </c>
      <c r="B19" s="44" t="s">
        <v>114</v>
      </c>
      <c r="C19" s="47" t="s">
        <v>115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zoomScale="75" zoomScaleNormal="75" workbookViewId="0">
      <selection activeCell="C10" sqref="C10"/>
    </sheetView>
  </sheetViews>
  <sheetFormatPr defaultColWidth="9.140625" defaultRowHeight="15" x14ac:dyDescent="0.25"/>
  <cols>
    <col min="1" max="1" width="9.140625" style="51"/>
    <col min="2" max="2" width="34.85546875" style="45" bestFit="1" customWidth="1"/>
    <col min="3" max="3" width="123.7109375" style="45" customWidth="1"/>
    <col min="4" max="4" width="36.85546875" style="51" customWidth="1"/>
    <col min="5" max="16384" width="9.140625" style="45"/>
  </cols>
  <sheetData>
    <row r="1" spans="1:4" x14ac:dyDescent="0.25">
      <c r="A1" s="52" t="s">
        <v>80</v>
      </c>
      <c r="B1" s="47" t="s">
        <v>81</v>
      </c>
      <c r="C1" s="47" t="s">
        <v>82</v>
      </c>
    </row>
    <row r="2" spans="1:4" x14ac:dyDescent="0.25">
      <c r="A2" s="52">
        <v>1</v>
      </c>
      <c r="B2" s="47" t="s">
        <v>83</v>
      </c>
      <c r="C2" s="47" t="s">
        <v>116</v>
      </c>
    </row>
    <row r="3" spans="1:4" ht="39.75" customHeight="1" x14ac:dyDescent="0.25">
      <c r="A3" s="52">
        <f>A2+1</f>
        <v>2</v>
      </c>
      <c r="B3" s="47" t="s">
        <v>85</v>
      </c>
      <c r="C3" s="44" t="s">
        <v>0</v>
      </c>
    </row>
    <row r="4" spans="1:4" x14ac:dyDescent="0.25">
      <c r="A4" s="52">
        <f t="shared" ref="A4:A19" si="0">A3+1</f>
        <v>3</v>
      </c>
      <c r="B4" s="47" t="s">
        <v>86</v>
      </c>
      <c r="C4" s="47" t="s">
        <v>117</v>
      </c>
    </row>
    <row r="5" spans="1:4" x14ac:dyDescent="0.25">
      <c r="A5" s="52">
        <f t="shared" si="0"/>
        <v>4</v>
      </c>
      <c r="B5" s="47" t="s">
        <v>87</v>
      </c>
      <c r="C5" s="47" t="s">
        <v>118</v>
      </c>
    </row>
    <row r="6" spans="1:4" x14ac:dyDescent="0.25">
      <c r="A6" s="52">
        <f t="shared" si="0"/>
        <v>5</v>
      </c>
      <c r="B6" s="47" t="s">
        <v>89</v>
      </c>
      <c r="C6" s="53">
        <v>0</v>
      </c>
    </row>
    <row r="7" spans="1:4" ht="30" x14ac:dyDescent="0.25">
      <c r="A7" s="52">
        <f t="shared" si="0"/>
        <v>6</v>
      </c>
      <c r="B7" s="47" t="s">
        <v>91</v>
      </c>
      <c r="C7" s="44" t="s">
        <v>119</v>
      </c>
    </row>
    <row r="8" spans="1:4" ht="30" x14ac:dyDescent="0.25">
      <c r="A8" s="52">
        <f t="shared" si="0"/>
        <v>7</v>
      </c>
      <c r="B8" s="47" t="s">
        <v>93</v>
      </c>
      <c r="C8" s="44" t="s">
        <v>120</v>
      </c>
    </row>
    <row r="9" spans="1:4" x14ac:dyDescent="0.25">
      <c r="A9" s="52">
        <f t="shared" si="0"/>
        <v>8</v>
      </c>
      <c r="B9" s="47" t="s">
        <v>95</v>
      </c>
      <c r="C9" s="54" t="s">
        <v>96</v>
      </c>
    </row>
    <row r="10" spans="1:4" x14ac:dyDescent="0.25">
      <c r="A10" s="52">
        <f t="shared" si="0"/>
        <v>9</v>
      </c>
      <c r="B10" s="47" t="s">
        <v>97</v>
      </c>
      <c r="C10" s="44" t="s">
        <v>159</v>
      </c>
    </row>
    <row r="11" spans="1:4" ht="90" x14ac:dyDescent="0.25">
      <c r="A11" s="52">
        <f t="shared" si="0"/>
        <v>10</v>
      </c>
      <c r="B11" s="47" t="s">
        <v>98</v>
      </c>
      <c r="C11" s="55" t="s">
        <v>1</v>
      </c>
      <c r="D11" s="56"/>
    </row>
    <row r="12" spans="1:4" x14ac:dyDescent="0.25">
      <c r="A12" s="52">
        <f t="shared" si="0"/>
        <v>11</v>
      </c>
      <c r="B12" s="47" t="s">
        <v>100</v>
      </c>
      <c r="C12" s="47" t="s">
        <v>121</v>
      </c>
    </row>
    <row r="13" spans="1:4" x14ac:dyDescent="0.25">
      <c r="A13" s="52">
        <f t="shared" si="0"/>
        <v>12</v>
      </c>
      <c r="B13" s="47" t="s">
        <v>102</v>
      </c>
      <c r="C13" s="47" t="s">
        <v>122</v>
      </c>
    </row>
    <row r="14" spans="1:4" ht="30" x14ac:dyDescent="0.25">
      <c r="A14" s="52">
        <f t="shared" si="0"/>
        <v>13</v>
      </c>
      <c r="B14" s="47" t="s">
        <v>104</v>
      </c>
      <c r="C14" s="57" t="s">
        <v>2</v>
      </c>
    </row>
    <row r="15" spans="1:4" ht="30" x14ac:dyDescent="0.25">
      <c r="A15" s="52">
        <f t="shared" si="0"/>
        <v>14</v>
      </c>
      <c r="B15" s="47" t="s">
        <v>106</v>
      </c>
      <c r="C15" s="57" t="s">
        <v>107</v>
      </c>
    </row>
    <row r="16" spans="1:4" x14ac:dyDescent="0.25">
      <c r="A16" s="52">
        <f t="shared" si="0"/>
        <v>15</v>
      </c>
      <c r="B16" s="47" t="s">
        <v>108</v>
      </c>
      <c r="C16" s="58" t="s">
        <v>109</v>
      </c>
    </row>
    <row r="17" spans="1:17" x14ac:dyDescent="0.25">
      <c r="A17" s="52">
        <f t="shared" si="0"/>
        <v>16</v>
      </c>
      <c r="B17" s="47" t="s">
        <v>110</v>
      </c>
      <c r="C17" s="47" t="s">
        <v>111</v>
      </c>
    </row>
    <row r="18" spans="1:17" x14ac:dyDescent="0.25">
      <c r="A18" s="52">
        <f>A17+1</f>
        <v>17</v>
      </c>
      <c r="B18" s="47" t="s">
        <v>112</v>
      </c>
      <c r="C18" s="44" t="s">
        <v>123</v>
      </c>
      <c r="M18" s="1"/>
      <c r="N18" s="1"/>
      <c r="O18" s="1"/>
      <c r="P18" s="1"/>
      <c r="Q18" s="1"/>
    </row>
    <row r="19" spans="1:17" x14ac:dyDescent="0.25">
      <c r="A19" s="52">
        <f t="shared" si="0"/>
        <v>18</v>
      </c>
      <c r="B19" s="47" t="s">
        <v>114</v>
      </c>
      <c r="C19" s="47" t="s">
        <v>115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9"/>
  <sheetViews>
    <sheetView zoomScale="75" zoomScaleNormal="75" workbookViewId="0">
      <selection activeCell="C10" sqref="C10"/>
    </sheetView>
  </sheetViews>
  <sheetFormatPr defaultColWidth="9.140625" defaultRowHeight="15" x14ac:dyDescent="0.25"/>
  <cols>
    <col min="1" max="1" width="9.140625" style="48"/>
    <col min="2" max="2" width="37" style="49" bestFit="1" customWidth="1"/>
    <col min="3" max="3" width="84.140625" style="50" customWidth="1"/>
    <col min="4" max="4" width="36.85546875" style="51" customWidth="1"/>
    <col min="5" max="16384" width="9.140625" style="45"/>
  </cols>
  <sheetData>
    <row r="1" spans="1:4" x14ac:dyDescent="0.25">
      <c r="A1" s="43" t="s">
        <v>80</v>
      </c>
      <c r="B1" s="44" t="s">
        <v>81</v>
      </c>
      <c r="C1" s="59" t="s">
        <v>82</v>
      </c>
      <c r="D1" s="45"/>
    </row>
    <row r="2" spans="1:4" x14ac:dyDescent="0.25">
      <c r="A2" s="43">
        <v>1</v>
      </c>
      <c r="B2" s="44" t="s">
        <v>83</v>
      </c>
      <c r="C2" s="59" t="s">
        <v>84</v>
      </c>
      <c r="D2" s="45"/>
    </row>
    <row r="3" spans="1:4" ht="74.25" customHeight="1" x14ac:dyDescent="0.25">
      <c r="A3" s="43">
        <f>A2+1</f>
        <v>2</v>
      </c>
      <c r="B3" s="44" t="s">
        <v>85</v>
      </c>
      <c r="C3" s="61" t="s">
        <v>70</v>
      </c>
      <c r="D3" s="45"/>
    </row>
    <row r="4" spans="1:4" x14ac:dyDescent="0.25">
      <c r="A4" s="43">
        <f t="shared" ref="A4:A19" si="0">A3+1</f>
        <v>3</v>
      </c>
      <c r="B4" s="44" t="s">
        <v>86</v>
      </c>
      <c r="C4" s="59" t="s">
        <v>124</v>
      </c>
      <c r="D4" s="45"/>
    </row>
    <row r="5" spans="1:4" x14ac:dyDescent="0.25">
      <c r="A5" s="43">
        <f t="shared" si="0"/>
        <v>4</v>
      </c>
      <c r="B5" s="44" t="s">
        <v>87</v>
      </c>
      <c r="C5" s="59" t="s">
        <v>88</v>
      </c>
      <c r="D5" s="45"/>
    </row>
    <row r="6" spans="1:4" ht="30" x14ac:dyDescent="0.25">
      <c r="A6" s="43">
        <f t="shared" si="0"/>
        <v>5</v>
      </c>
      <c r="B6" s="44" t="s">
        <v>89</v>
      </c>
      <c r="C6" s="44" t="s">
        <v>71</v>
      </c>
      <c r="D6" s="45"/>
    </row>
    <row r="7" spans="1:4" x14ac:dyDescent="0.25">
      <c r="A7" s="43">
        <f t="shared" si="0"/>
        <v>6</v>
      </c>
      <c r="B7" s="44" t="s">
        <v>91</v>
      </c>
      <c r="C7" s="59" t="s">
        <v>92</v>
      </c>
      <c r="D7" s="45"/>
    </row>
    <row r="8" spans="1:4" ht="30" x14ac:dyDescent="0.25">
      <c r="A8" s="43">
        <f t="shared" si="0"/>
        <v>7</v>
      </c>
      <c r="B8" s="44" t="s">
        <v>93</v>
      </c>
      <c r="C8" s="44" t="s">
        <v>69</v>
      </c>
      <c r="D8" s="45"/>
    </row>
    <row r="9" spans="1:4" x14ac:dyDescent="0.25">
      <c r="A9" s="43">
        <f t="shared" si="0"/>
        <v>8</v>
      </c>
      <c r="B9" s="44" t="s">
        <v>95</v>
      </c>
      <c r="C9" s="54" t="s">
        <v>96</v>
      </c>
      <c r="D9" s="45"/>
    </row>
    <row r="10" spans="1:4" ht="30" x14ac:dyDescent="0.25">
      <c r="A10" s="43">
        <f t="shared" si="0"/>
        <v>9</v>
      </c>
      <c r="B10" s="44" t="s">
        <v>97</v>
      </c>
      <c r="C10" s="44" t="s">
        <v>159</v>
      </c>
      <c r="D10" s="45"/>
    </row>
    <row r="11" spans="1:4" ht="141" customHeight="1" x14ac:dyDescent="0.25">
      <c r="A11" s="43">
        <f t="shared" si="0"/>
        <v>10</v>
      </c>
      <c r="B11" s="44" t="s">
        <v>98</v>
      </c>
      <c r="C11" s="24" t="s">
        <v>3</v>
      </c>
      <c r="D11" s="45"/>
    </row>
    <row r="12" spans="1:4" x14ac:dyDescent="0.25">
      <c r="A12" s="43">
        <f t="shared" si="0"/>
        <v>11</v>
      </c>
      <c r="B12" s="44" t="s">
        <v>100</v>
      </c>
      <c r="C12" s="59" t="s">
        <v>125</v>
      </c>
      <c r="D12" s="45"/>
    </row>
    <row r="13" spans="1:4" x14ac:dyDescent="0.25">
      <c r="A13" s="43">
        <f t="shared" si="0"/>
        <v>12</v>
      </c>
      <c r="B13" s="44" t="s">
        <v>102</v>
      </c>
      <c r="C13" s="59" t="s">
        <v>103</v>
      </c>
      <c r="D13" s="46"/>
    </row>
    <row r="14" spans="1:4" x14ac:dyDescent="0.25">
      <c r="A14" s="43">
        <f t="shared" si="0"/>
        <v>13</v>
      </c>
      <c r="B14" s="44" t="s">
        <v>104</v>
      </c>
      <c r="C14" s="59" t="s">
        <v>126</v>
      </c>
      <c r="D14" s="45"/>
    </row>
    <row r="15" spans="1:4" ht="45" x14ac:dyDescent="0.25">
      <c r="A15" s="43">
        <f t="shared" si="0"/>
        <v>14</v>
      </c>
      <c r="B15" s="44" t="s">
        <v>106</v>
      </c>
      <c r="C15" s="60" t="s">
        <v>107</v>
      </c>
      <c r="D15" s="45"/>
    </row>
    <row r="16" spans="1:4" x14ac:dyDescent="0.25">
      <c r="A16" s="43">
        <f t="shared" si="0"/>
        <v>15</v>
      </c>
      <c r="B16" s="44" t="s">
        <v>108</v>
      </c>
      <c r="C16" s="58" t="s">
        <v>109</v>
      </c>
      <c r="D16" s="45"/>
    </row>
    <row r="17" spans="1:3" s="45" customFormat="1" x14ac:dyDescent="0.25">
      <c r="A17" s="43">
        <f t="shared" si="0"/>
        <v>16</v>
      </c>
      <c r="B17" s="44" t="s">
        <v>110</v>
      </c>
      <c r="C17" s="47" t="s">
        <v>111</v>
      </c>
    </row>
    <row r="18" spans="1:3" s="45" customFormat="1" ht="30" x14ac:dyDescent="0.25">
      <c r="A18" s="43">
        <f>A17+1</f>
        <v>17</v>
      </c>
      <c r="B18" s="44" t="s">
        <v>112</v>
      </c>
      <c r="C18" s="44" t="s">
        <v>4</v>
      </c>
    </row>
    <row r="19" spans="1:3" s="45" customFormat="1" x14ac:dyDescent="0.25">
      <c r="A19" s="43">
        <f t="shared" si="0"/>
        <v>18</v>
      </c>
      <c r="B19" s="44" t="s">
        <v>114</v>
      </c>
      <c r="C19" s="47" t="s">
        <v>115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9"/>
  <sheetViews>
    <sheetView zoomScale="75" zoomScaleNormal="75" workbookViewId="0">
      <selection activeCell="C10" sqref="C10"/>
    </sheetView>
  </sheetViews>
  <sheetFormatPr defaultColWidth="9.140625" defaultRowHeight="15" x14ac:dyDescent="0.25"/>
  <cols>
    <col min="1" max="1" width="9.140625" style="48"/>
    <col min="2" max="2" width="37" style="49" bestFit="1" customWidth="1"/>
    <col min="3" max="3" width="84.140625" style="50" customWidth="1"/>
    <col min="4" max="4" width="36.85546875" style="51" customWidth="1"/>
    <col min="5" max="16384" width="9.140625" style="45"/>
  </cols>
  <sheetData>
    <row r="1" spans="1:4" x14ac:dyDescent="0.25">
      <c r="A1" s="43" t="s">
        <v>80</v>
      </c>
      <c r="B1" s="44" t="s">
        <v>81</v>
      </c>
      <c r="C1" s="59" t="s">
        <v>82</v>
      </c>
      <c r="D1" s="45"/>
    </row>
    <row r="2" spans="1:4" x14ac:dyDescent="0.25">
      <c r="A2" s="43">
        <v>1</v>
      </c>
      <c r="B2" s="44" t="s">
        <v>83</v>
      </c>
      <c r="C2" s="59" t="s">
        <v>84</v>
      </c>
      <c r="D2" s="45"/>
    </row>
    <row r="3" spans="1:4" ht="74.25" customHeight="1" x14ac:dyDescent="0.25">
      <c r="A3" s="43">
        <f>A2+1</f>
        <v>2</v>
      </c>
      <c r="B3" s="44" t="s">
        <v>85</v>
      </c>
      <c r="C3" s="61" t="s">
        <v>67</v>
      </c>
      <c r="D3" s="45"/>
    </row>
    <row r="4" spans="1:4" x14ac:dyDescent="0.25">
      <c r="A4" s="43">
        <f t="shared" ref="A4:A19" si="0">A3+1</f>
        <v>3</v>
      </c>
      <c r="B4" s="44" t="s">
        <v>86</v>
      </c>
      <c r="C4" s="59" t="s">
        <v>124</v>
      </c>
      <c r="D4" s="45"/>
    </row>
    <row r="5" spans="1:4" x14ac:dyDescent="0.25">
      <c r="A5" s="43">
        <f t="shared" si="0"/>
        <v>4</v>
      </c>
      <c r="B5" s="44" t="s">
        <v>87</v>
      </c>
      <c r="C5" s="59" t="s">
        <v>88</v>
      </c>
      <c r="D5" s="45"/>
    </row>
    <row r="6" spans="1:4" ht="30" x14ac:dyDescent="0.25">
      <c r="A6" s="43">
        <f t="shared" si="0"/>
        <v>5</v>
      </c>
      <c r="B6" s="44" t="s">
        <v>89</v>
      </c>
      <c r="C6" s="44" t="s">
        <v>68</v>
      </c>
      <c r="D6" s="45"/>
    </row>
    <row r="7" spans="1:4" x14ac:dyDescent="0.25">
      <c r="A7" s="43">
        <f t="shared" si="0"/>
        <v>6</v>
      </c>
      <c r="B7" s="44" t="s">
        <v>91</v>
      </c>
      <c r="C7" s="59" t="s">
        <v>92</v>
      </c>
      <c r="D7" s="45"/>
    </row>
    <row r="8" spans="1:4" ht="30" x14ac:dyDescent="0.25">
      <c r="A8" s="43">
        <f t="shared" si="0"/>
        <v>7</v>
      </c>
      <c r="B8" s="44" t="s">
        <v>93</v>
      </c>
      <c r="C8" s="44" t="s">
        <v>69</v>
      </c>
      <c r="D8" s="45"/>
    </row>
    <row r="9" spans="1:4" x14ac:dyDescent="0.25">
      <c r="A9" s="43">
        <f t="shared" si="0"/>
        <v>8</v>
      </c>
      <c r="B9" s="44" t="s">
        <v>95</v>
      </c>
      <c r="C9" s="54" t="s">
        <v>96</v>
      </c>
      <c r="D9" s="45"/>
    </row>
    <row r="10" spans="1:4" ht="30" x14ac:dyDescent="0.25">
      <c r="A10" s="43">
        <f t="shared" si="0"/>
        <v>9</v>
      </c>
      <c r="B10" s="44" t="s">
        <v>97</v>
      </c>
      <c r="C10" s="44" t="s">
        <v>159</v>
      </c>
      <c r="D10" s="45"/>
    </row>
    <row r="11" spans="1:4" ht="141" customHeight="1" x14ac:dyDescent="0.25">
      <c r="A11" s="43">
        <f t="shared" si="0"/>
        <v>10</v>
      </c>
      <c r="B11" s="44" t="s">
        <v>98</v>
      </c>
      <c r="C11" s="24" t="s">
        <v>3</v>
      </c>
      <c r="D11" s="45"/>
    </row>
    <row r="12" spans="1:4" x14ac:dyDescent="0.25">
      <c r="A12" s="43">
        <f t="shared" si="0"/>
        <v>11</v>
      </c>
      <c r="B12" s="44" t="s">
        <v>100</v>
      </c>
      <c r="C12" s="59" t="s">
        <v>125</v>
      </c>
      <c r="D12" s="45"/>
    </row>
    <row r="13" spans="1:4" x14ac:dyDescent="0.25">
      <c r="A13" s="43">
        <f t="shared" si="0"/>
        <v>12</v>
      </c>
      <c r="B13" s="44" t="s">
        <v>102</v>
      </c>
      <c r="C13" s="59" t="s">
        <v>103</v>
      </c>
      <c r="D13" s="46"/>
    </row>
    <row r="14" spans="1:4" x14ac:dyDescent="0.25">
      <c r="A14" s="43">
        <f t="shared" si="0"/>
        <v>13</v>
      </c>
      <c r="B14" s="44" t="s">
        <v>104</v>
      </c>
      <c r="C14" s="59" t="s">
        <v>126</v>
      </c>
      <c r="D14" s="45"/>
    </row>
    <row r="15" spans="1:4" ht="45" x14ac:dyDescent="0.25">
      <c r="A15" s="43">
        <f t="shared" si="0"/>
        <v>14</v>
      </c>
      <c r="B15" s="44" t="s">
        <v>106</v>
      </c>
      <c r="C15" s="60" t="s">
        <v>107</v>
      </c>
      <c r="D15" s="45"/>
    </row>
    <row r="16" spans="1:4" x14ac:dyDescent="0.25">
      <c r="A16" s="43">
        <f t="shared" si="0"/>
        <v>15</v>
      </c>
      <c r="B16" s="44" t="s">
        <v>108</v>
      </c>
      <c r="C16" s="58" t="s">
        <v>109</v>
      </c>
      <c r="D16" s="45"/>
    </row>
    <row r="17" spans="1:3" s="45" customFormat="1" x14ac:dyDescent="0.25">
      <c r="A17" s="43">
        <f t="shared" si="0"/>
        <v>16</v>
      </c>
      <c r="B17" s="44" t="s">
        <v>110</v>
      </c>
      <c r="C17" s="47" t="s">
        <v>111</v>
      </c>
    </row>
    <row r="18" spans="1:3" s="45" customFormat="1" ht="30" x14ac:dyDescent="0.25">
      <c r="A18" s="43">
        <f>A17+1</f>
        <v>17</v>
      </c>
      <c r="B18" s="44" t="s">
        <v>112</v>
      </c>
      <c r="C18" s="44" t="s">
        <v>4</v>
      </c>
    </row>
    <row r="19" spans="1:3" s="45" customFormat="1" x14ac:dyDescent="0.25">
      <c r="A19" s="43">
        <f t="shared" si="0"/>
        <v>18</v>
      </c>
      <c r="B19" s="44" t="s">
        <v>114</v>
      </c>
      <c r="C19" s="47" t="s">
        <v>115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Darbalapiai</vt:lpstr>
      </vt:variant>
      <vt:variant>
        <vt:i4>5</vt:i4>
      </vt:variant>
    </vt:vector>
  </HeadingPairs>
  <TitlesOfParts>
    <vt:vector size="5" baseType="lpstr">
      <vt:lpstr>4.5 (4.10)</vt:lpstr>
      <vt:lpstr>F S r 4.10.1(1),4.10.3 (1)</vt:lpstr>
      <vt:lpstr>F Specific output 4.10.2 (1)</vt:lpstr>
      <vt:lpstr>F Specific result 4.10.2 (2)</vt:lpstr>
      <vt:lpstr>F Specific result 4.10.2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2022-07-11T13:01:45Z</dcterms:modified>
</cp:coreProperties>
</file>