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heckCompatibility="1"/>
  <bookViews>
    <workbookView xWindow="0" yWindow="0" windowWidth="23040" windowHeight="9090" activeTab="1"/>
  </bookViews>
  <sheets>
    <sheet name="5 SO 5.1" sheetId="2" r:id="rId1"/>
    <sheet name="5 SO 5.2" sheetId="3" r:id="rId2"/>
    <sheet name="F specific result (2)" sheetId="5" r:id="rId3"/>
    <sheet name="F specific result (3)" sheetId="6" r:id="rId4"/>
    <sheet name="F specific result (4)" sheetId="7" r:id="rId5"/>
    <sheet name="F specific result (5)" sheetId="10" r:id="rId6"/>
    <sheet name="F specific product (1)" sheetId="8" r:id="rId7"/>
    <sheet name="F specific product (2)" sheetId="9" r:id="rId8"/>
    <sheet name="Lapas1" sheetId="11" r:id="rId9"/>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2" l="1"/>
  <c r="E12" i="2" l="1"/>
  <c r="B56" i="3" l="1"/>
  <c r="B55" i="3"/>
  <c r="I47" i="2"/>
  <c r="I50" i="3"/>
  <c r="I48" i="3"/>
  <c r="I47" i="3"/>
  <c r="I58" i="3"/>
  <c r="I57" i="3"/>
  <c r="I56" i="3"/>
  <c r="C56" i="3"/>
  <c r="I55" i="3"/>
  <c r="D55" i="3"/>
  <c r="C55" i="3"/>
  <c r="A56" i="3"/>
  <c r="A55" i="3"/>
  <c r="A54" i="3"/>
  <c r="A46" i="3"/>
  <c r="I49" i="2"/>
  <c r="I54" i="2"/>
  <c r="C36" i="2"/>
  <c r="C38" i="2"/>
  <c r="E36" i="2"/>
  <c r="F28" i="2"/>
  <c r="G28" i="2" s="1"/>
  <c r="G26" i="2"/>
  <c r="F26" i="2"/>
  <c r="F20" i="2"/>
  <c r="M36" i="3" l="1"/>
  <c r="O36" i="3"/>
  <c r="P31" i="3" l="1"/>
  <c r="P36" i="3" s="1"/>
  <c r="F27" i="3"/>
  <c r="G30" i="3" s="1"/>
  <c r="F22" i="3"/>
  <c r="G25" i="3" s="1"/>
  <c r="G13" i="3" l="1"/>
  <c r="F6" i="3"/>
  <c r="G9" i="3" s="1"/>
  <c r="G17" i="2"/>
  <c r="F6" i="2" l="1"/>
  <c r="G11" i="2"/>
  <c r="R13" i="2" l="1"/>
  <c r="A3" i="9" l="1"/>
  <c r="A4" i="9" s="1"/>
  <c r="A5" i="9" s="1"/>
  <c r="A6" i="9" s="1"/>
  <c r="A7" i="9" s="1"/>
  <c r="A8" i="9" s="1"/>
  <c r="A9" i="9" s="1"/>
  <c r="A10" i="9" s="1"/>
  <c r="A11" i="9" s="1"/>
  <c r="A12" i="9" s="1"/>
  <c r="A13" i="9" s="1"/>
  <c r="A14" i="9" s="1"/>
  <c r="A15" i="9" s="1"/>
  <c r="A16" i="9" s="1"/>
  <c r="A17" i="9" s="1"/>
  <c r="A18" i="9" s="1"/>
  <c r="A19" i="9" s="1"/>
  <c r="A52" i="3" l="1"/>
  <c r="B52" i="3"/>
  <c r="C52" i="3"/>
  <c r="D52" i="3"/>
  <c r="G52" i="3"/>
  <c r="H52" i="3"/>
  <c r="I52" i="3"/>
  <c r="A51" i="3"/>
  <c r="B51" i="3"/>
  <c r="C51" i="3"/>
  <c r="D51" i="3"/>
  <c r="G51" i="3"/>
  <c r="H51" i="3"/>
  <c r="I51" i="3"/>
  <c r="B22" i="3"/>
  <c r="F14" i="3"/>
  <c r="E14" i="3" s="1"/>
  <c r="F36" i="3"/>
  <c r="I55" i="2"/>
  <c r="E16" i="3"/>
  <c r="F16" i="3"/>
  <c r="C16" i="3" s="1"/>
  <c r="G37" i="3"/>
  <c r="G36" i="3"/>
  <c r="I50" i="2"/>
  <c r="G50" i="2"/>
  <c r="H50" i="2"/>
  <c r="A50" i="2"/>
  <c r="B50" i="2"/>
  <c r="C50" i="2"/>
  <c r="D50" i="2"/>
  <c r="R50" i="2"/>
  <c r="S50" i="2"/>
  <c r="T50" i="2"/>
  <c r="U50" i="2"/>
  <c r="V50" i="2"/>
  <c r="W50" i="2"/>
  <c r="X50" i="2"/>
  <c r="Y50" i="2"/>
  <c r="Z50" i="2"/>
  <c r="AA50" i="2"/>
  <c r="AB50" i="2"/>
  <c r="AC50" i="2"/>
  <c r="AD50" i="2"/>
  <c r="D49" i="2"/>
  <c r="G49" i="2"/>
  <c r="H49" i="2"/>
  <c r="C49" i="2"/>
  <c r="B49" i="2"/>
  <c r="A49" i="2"/>
  <c r="B30" i="2"/>
  <c r="C30" i="2"/>
  <c r="E30" i="2"/>
  <c r="F30" i="2"/>
  <c r="F24" i="2"/>
  <c r="E24" i="2" s="1"/>
  <c r="F22" i="2"/>
  <c r="E22" i="2" s="1"/>
  <c r="B6" i="2"/>
  <c r="E37" i="2" l="1"/>
  <c r="C24" i="2"/>
  <c r="C14" i="3"/>
  <c r="C36" i="3" s="1"/>
  <c r="G37" i="2"/>
  <c r="C22" i="2"/>
  <c r="F37" i="2"/>
  <c r="F36" i="2"/>
  <c r="G36" i="2"/>
  <c r="A3" i="8"/>
  <c r="A4" i="8" s="1"/>
  <c r="A5" i="8" s="1"/>
  <c r="A6" i="8" s="1"/>
  <c r="A7" i="8" s="1"/>
  <c r="A8" i="8" s="1"/>
  <c r="A9" i="8" s="1"/>
  <c r="A10" i="8" s="1"/>
  <c r="A11" i="8" s="1"/>
  <c r="A12" i="8" s="1"/>
  <c r="A13" i="8" s="1"/>
  <c r="A14" i="8" s="1"/>
  <c r="A15" i="8" s="1"/>
  <c r="A16" i="8" s="1"/>
  <c r="A17" i="8" s="1"/>
  <c r="A18" i="8" s="1"/>
  <c r="A19" i="8" s="1"/>
  <c r="C37" i="2" l="1"/>
  <c r="F37" i="3"/>
  <c r="B6" i="3"/>
  <c r="C37" i="3"/>
  <c r="A3" i="7"/>
  <c r="A4" i="7" s="1"/>
  <c r="A5" i="7" s="1"/>
  <c r="A6" i="7" s="1"/>
  <c r="A7" i="7" s="1"/>
  <c r="A8" i="7" s="1"/>
  <c r="A9" i="7" s="1"/>
  <c r="A10" i="7" s="1"/>
  <c r="A11" i="7" s="1"/>
  <c r="A12" i="7" s="1"/>
  <c r="A13" i="7" s="1"/>
  <c r="A14" i="7" s="1"/>
  <c r="A15" i="7" s="1"/>
  <c r="A16" i="7" s="1"/>
  <c r="A17" i="7" s="1"/>
  <c r="A18" i="7" s="1"/>
  <c r="A19" i="7" s="1"/>
  <c r="I53" i="2" l="1"/>
  <c r="I52" i="2"/>
  <c r="A3" i="6" l="1"/>
  <c r="A4" i="6" s="1"/>
  <c r="A5" i="6" s="1"/>
  <c r="A6" i="6" s="1"/>
  <c r="A7" i="6" s="1"/>
  <c r="A8" i="6" s="1"/>
  <c r="A9" i="6" s="1"/>
  <c r="A10" i="6" s="1"/>
  <c r="A11" i="6" s="1"/>
  <c r="A12" i="6" s="1"/>
  <c r="A13" i="6" s="1"/>
  <c r="A14" i="6" s="1"/>
  <c r="A15" i="6" s="1"/>
  <c r="A16" i="6" s="1"/>
  <c r="A17" i="6" s="1"/>
  <c r="A18" i="6" s="1"/>
  <c r="A19" i="6" s="1"/>
  <c r="R31" i="2" l="1"/>
  <c r="O36" i="2" l="1"/>
  <c r="P36" i="2"/>
  <c r="D59" i="3" l="1"/>
  <c r="C58" i="3"/>
  <c r="B58" i="3"/>
  <c r="A58" i="3"/>
  <c r="C57" i="3"/>
  <c r="B57" i="3"/>
  <c r="A57" i="3"/>
  <c r="I54" i="3"/>
  <c r="C54" i="3"/>
  <c r="B54" i="3"/>
  <c r="I53" i="3"/>
  <c r="C53" i="3"/>
  <c r="B53" i="3"/>
  <c r="A53" i="3"/>
  <c r="H50" i="3"/>
  <c r="C50" i="3"/>
  <c r="B50" i="3"/>
  <c r="A50" i="3"/>
  <c r="I49" i="3"/>
  <c r="H49" i="3"/>
  <c r="C49" i="3"/>
  <c r="B49" i="3"/>
  <c r="A49" i="3"/>
  <c r="I46" i="3"/>
  <c r="H46" i="3"/>
  <c r="B46" i="3"/>
  <c r="I45" i="3"/>
  <c r="H45" i="3"/>
  <c r="C45" i="3"/>
  <c r="B45" i="3"/>
  <c r="A45" i="3"/>
  <c r="I44" i="3"/>
  <c r="H44" i="3"/>
  <c r="C44" i="3"/>
  <c r="B44" i="3"/>
  <c r="A44" i="3"/>
  <c r="I43" i="3"/>
  <c r="H43" i="3"/>
  <c r="C43" i="3"/>
  <c r="B43" i="3"/>
  <c r="A43" i="3"/>
  <c r="I42" i="3"/>
  <c r="H42" i="3"/>
  <c r="C42" i="3"/>
  <c r="B42" i="3"/>
  <c r="A42" i="3"/>
  <c r="I41" i="3"/>
  <c r="H41" i="3"/>
  <c r="C41" i="3"/>
  <c r="B41" i="3"/>
  <c r="A41" i="3"/>
  <c r="H48" i="2"/>
  <c r="D56" i="2"/>
  <c r="C55" i="2"/>
  <c r="B55" i="2"/>
  <c r="A55" i="2"/>
  <c r="C54" i="2"/>
  <c r="B54" i="2"/>
  <c r="A54" i="2"/>
  <c r="C53" i="2"/>
  <c r="B53" i="2"/>
  <c r="A53" i="2"/>
  <c r="C52" i="2"/>
  <c r="B52" i="2"/>
  <c r="A52" i="2"/>
  <c r="I51" i="2"/>
  <c r="C51" i="2"/>
  <c r="B51" i="2"/>
  <c r="A51" i="2"/>
  <c r="C48" i="2"/>
  <c r="B48" i="2"/>
  <c r="A48" i="2"/>
  <c r="H47" i="2"/>
  <c r="C47" i="2"/>
  <c r="B47" i="2"/>
  <c r="A47" i="2"/>
  <c r="H46" i="2"/>
  <c r="I45" i="2"/>
  <c r="H45" i="2"/>
  <c r="C46" i="2"/>
  <c r="C45" i="2"/>
  <c r="B46" i="2"/>
  <c r="B45" i="2"/>
  <c r="A46" i="2"/>
  <c r="A45" i="2"/>
  <c r="I59" i="3" l="1"/>
  <c r="H59" i="3"/>
  <c r="J59" i="3"/>
  <c r="I44" i="2"/>
  <c r="H44" i="2"/>
  <c r="I43" i="2"/>
  <c r="H43" i="2"/>
  <c r="C44" i="2"/>
  <c r="C43" i="2"/>
  <c r="B44" i="2"/>
  <c r="B43" i="2"/>
  <c r="A44" i="2"/>
  <c r="A43" i="2"/>
  <c r="I42" i="2"/>
  <c r="H42" i="2"/>
  <c r="I41" i="2"/>
  <c r="H41" i="2"/>
  <c r="C42" i="2"/>
  <c r="C41" i="2"/>
  <c r="B42" i="2"/>
  <c r="B41" i="2"/>
  <c r="A42" i="2"/>
  <c r="A41" i="2"/>
  <c r="H56" i="2" l="1"/>
  <c r="I56" i="2"/>
  <c r="J56" i="2" s="1"/>
  <c r="E37" i="3"/>
  <c r="E36" i="3"/>
  <c r="A3" i="5" l="1"/>
  <c r="A4" i="5" s="1"/>
  <c r="A5" i="5" s="1"/>
  <c r="A6" i="5" s="1"/>
  <c r="A7" i="5" s="1"/>
  <c r="A8" i="5" s="1"/>
  <c r="A9" i="5" s="1"/>
  <c r="A10" i="5" s="1"/>
  <c r="A11" i="5" s="1"/>
  <c r="A12" i="5" s="1"/>
  <c r="A13" i="5" s="1"/>
  <c r="A14" i="5" s="1"/>
  <c r="A15" i="5" s="1"/>
  <c r="A16" i="5" s="1"/>
  <c r="A17" i="5" s="1"/>
  <c r="A18" i="5" s="1"/>
  <c r="A19" i="5" s="1"/>
</calcChain>
</file>

<file path=xl/sharedStrings.xml><?xml version="1.0" encoding="utf-8"?>
<sst xmlns="http://schemas.openxmlformats.org/spreadsheetml/2006/main" count="792" uniqueCount="192">
  <si>
    <t>Action</t>
  </si>
  <si>
    <t>Total allocation of action level (indicated)</t>
  </si>
  <si>
    <t>EU Amount (EUR)</t>
  </si>
  <si>
    <t>Intervention field</t>
  </si>
  <si>
    <t xml:space="preserve">allocation 2021- 2027 used for calculation of 2029 target </t>
  </si>
  <si>
    <t>Indicator</t>
  </si>
  <si>
    <t>Category of region</t>
  </si>
  <si>
    <t>Fund</t>
  </si>
  <si>
    <t>M.U.</t>
  </si>
  <si>
    <t>Baseline</t>
  </si>
  <si>
    <t>Milestone 2024</t>
  </si>
  <si>
    <t xml:space="preserve">Target 2029 </t>
  </si>
  <si>
    <t>Data source</t>
  </si>
  <si>
    <t>Methodology for calculating the values for the indicator</t>
  </si>
  <si>
    <t>code and name</t>
  </si>
  <si>
    <t>co-financing rate (Eur.)</t>
  </si>
  <si>
    <t>Amount (EU+ national)(Eur.)</t>
  </si>
  <si>
    <t>Code</t>
  </si>
  <si>
    <t>Name</t>
  </si>
  <si>
    <t>Value</t>
  </si>
  <si>
    <t>Year</t>
  </si>
  <si>
    <t>Capital region</t>
  </si>
  <si>
    <t>ERDF</t>
  </si>
  <si>
    <t xml:space="preserve"> Persons</t>
  </si>
  <si>
    <t>n/a</t>
  </si>
  <si>
    <t>Data from projects</t>
  </si>
  <si>
    <t>Projects</t>
  </si>
  <si>
    <t>specific result</t>
  </si>
  <si>
    <t>Mid-West region</t>
  </si>
  <si>
    <t>ERPF</t>
  </si>
  <si>
    <t>Mid-West Region</t>
  </si>
  <si>
    <t>ha</t>
  </si>
  <si>
    <r>
      <t>m</t>
    </r>
    <r>
      <rPr>
        <vertAlign val="superscript"/>
        <sz val="11"/>
        <rFont val="Calibri"/>
        <family val="2"/>
        <charset val="186"/>
        <scheme val="minor"/>
      </rPr>
      <t>2</t>
    </r>
  </si>
  <si>
    <t>RCO74</t>
  </si>
  <si>
    <t>RCO75</t>
  </si>
  <si>
    <t>RCO76</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</si>
  <si>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</si>
  <si>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</si>
  <si>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Integrated projects for territorial development (integruoti teritorinio vystymo projektai)</t>
  </si>
  <si>
    <t xml:space="preserve"> Annual users of consolidated public services (Metinis konsoliduotų viešųjų paslaugų vartotojų skaičius)</t>
  </si>
  <si>
    <t>Annual users of consolidated public services (Metinis konsoliduotų viešųjų paslaugų vartotojų skaičius)</t>
  </si>
  <si>
    <t>RCO114</t>
  </si>
  <si>
    <t>Open space created or  rehabilitated in urban areas (atviros erdvės, sukurtos arba atkurtos miestų vietovėse)</t>
  </si>
  <si>
    <t>Open space created or rehabilitated in urban areas (atviros erdvės, sukurtos arba atkurtos miestų vietovėse)</t>
  </si>
  <si>
    <t>RCR52</t>
  </si>
  <si>
    <t>Rehabilitated land used for green areas, social housing, economic or community activities (rekultivuota žemė, naudojama žaliesiems plotams, socialiniams būstams, ekonominei arba kitai paskirčiai)</t>
  </si>
  <si>
    <t>Capital</t>
  </si>
  <si>
    <t>MWR</t>
  </si>
  <si>
    <t>Row ID</t>
  </si>
  <si>
    <t>Field</t>
  </si>
  <si>
    <t>Indicator metadata</t>
  </si>
  <si>
    <t>Indicator code</t>
  </si>
  <si>
    <t>R.S.</t>
  </si>
  <si>
    <t>Indicator name</t>
  </si>
  <si>
    <t>Measurement unit</t>
  </si>
  <si>
    <t>Type of indicator</t>
  </si>
  <si>
    <t>result</t>
  </si>
  <si>
    <t>not required</t>
  </si>
  <si>
    <t>Target 2029</t>
  </si>
  <si>
    <t>&gt;0</t>
  </si>
  <si>
    <t>Policy objective</t>
  </si>
  <si>
    <t>PO5</t>
  </si>
  <si>
    <t>Specific objective</t>
  </si>
  <si>
    <t>SO5.1, SO5.2</t>
  </si>
  <si>
    <t>Definition and concepts</t>
  </si>
  <si>
    <t>Data collection</t>
  </si>
  <si>
    <t>Time measurement achieved</t>
  </si>
  <si>
    <t>Aggregation issues</t>
  </si>
  <si>
    <t>Reporting</t>
  </si>
  <si>
    <t>References</t>
  </si>
  <si>
    <t>Corresponding corporate indicator</t>
  </si>
  <si>
    <t>Notes</t>
  </si>
  <si>
    <t>Examples</t>
  </si>
  <si>
    <t>No references</t>
  </si>
  <si>
    <t>Not required. Specific result indicator</t>
  </si>
  <si>
    <t>No examples</t>
  </si>
  <si>
    <t>users/year</t>
  </si>
  <si>
    <t>Supported projects</t>
  </si>
  <si>
    <t>When the respective public services of the new or modernised facility supported are operational.</t>
  </si>
  <si>
    <t>Rule 1: Double counting removed at the level of the policy objective
A facility is counted once regardless how many times it receives support from operations specific objective</t>
  </si>
  <si>
    <t>contributions to strategies</t>
  </si>
  <si>
    <t>Related to the indicator RCO76 Integrated projects for territorial development</t>
  </si>
  <si>
    <t>Indicator M.U.</t>
  </si>
  <si>
    <t>Indicator baseline value</t>
  </si>
  <si>
    <t>Indicator baseline year</t>
  </si>
  <si>
    <t>user/year</t>
  </si>
  <si>
    <t xml:space="preserve">Rule 1: Reporting by specific objective
Forecast for selected projects and achieved values, both cumulative to date (CPR Annex VII, Table 6). </t>
  </si>
  <si>
    <t>Action supports the integrated territorial strategies, which also includes support from action 5.1.1, therefore is eliminated due to avoid double counting.</t>
  </si>
  <si>
    <t>Action supports Integrated projects for territorial development, which also include 5.1.1 action support, and is therefore removed due to the avoid of double counting.</t>
  </si>
  <si>
    <t>Action supports the integrated territorial strategies, which also includes support from action 5.2.1, therefore is eliminated due to avoid double counting.</t>
  </si>
  <si>
    <t>Action supports Integrated projects for territorial development, which also include 5.2.1 action support, and is therefore removed due to the avoid of double counting.</t>
  </si>
  <si>
    <t>m2</t>
  </si>
  <si>
    <t>Specific activities shall target groups living in functional zones (or parts of it), other than urban areas. The value of the target indicator is determined on the assumption that the specific problems of each of the inhabitants of functional zone be addressed by certain activities of the integrated projects and when aggregating the final amount, double counting will be removed at the level of ITI. 
Therefore, the target value is set equal to the population of areas other than the urban areas, adjusted to expected population change rate, of which:
Adjustments for natural population decline:
Capital region =0,88, calculated as a cumulative of average population change in territories, other than Vilnius and surrounding municipalities (30 min. or less accessibility by car journey between centres). Average population change in defined type of territory in 2014-2020 = -1,4%, cumulative of n+9 periods (last year = 2029) = 0,88.
Mid-West region = 0,83, calculated as a cumulative of average population change in in territories, other 9 centres of the regions and surrounding municipalities (30 min. or less accessibility by car journey between centres). Average population change in defined type of territory in 2014-2020 = -2,0%, cumulative of n+9 periods (last year = 2029) = 0,83.
Therefore, the target value is set equal to the population of territories concerned, adjusted to expected population change rate, of which: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As the territorial strategies shall benefit all PO5.2 actions, indicator is assigned to the 1st action, for other actions - set to 0.
2024 target value = 0 due to the complexity of planning and implementation of integrated projects (RCO76) (multiple sectors, multiple territories, multiple levels of governance).</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</si>
  <si>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heathcare.
- the facility serves residents of more than one municipality;
- the service is provided through cooperation and sharing of resources between basic service and specialized service facilities.
- the facility is being modernized for city-level service network optimization (only applicable for sustainable urban development actions).
"Facility" means a public service body, its division or group of bodies, or a single geographical location within which a service is provided. The facility is always geographically localized.
Modernization does not include actions solely for energy renovation or maintenance and repairs.</t>
  </si>
  <si>
    <t xml:space="preserve">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(city and suburban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regional centres, when the scope of the problems is large but rather homogenous, one integrated project can address the whole group of root problems. Highly diverse territories in 3 biggest cities / suburbs are likely to break-down problems territorially.
Forecast total number of integrated projects is 2 (number of problem trees) * (7 (medium sized cities and towns) * 1 + 3 (biggest cieties and suburbs) * 2 (different issues in urban / suburban territories)) = 26.
Of which:
Capital region: 2 * 2 = 4
Mid-West region: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Financial allocations related to the achievement of the indicator are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(5.1.1 and 5.1.2), therefore their separation is not possible. Such activities may account for up to 2-3% of all 5.1 objective activities, i.e. normal level of technical assistance. Of which:
Capital region: 6 016 6950 * 2,5% = EUR 1 504 174
Mid-West region: 284 317 919,4 * 2,5% = EUR 7 107 948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3 municipalities (Vilnius and suburban area) + 1 regional development council + 6 stakeholder organizations = 10
Mid-West region: 11 municipalities (9 regional centers and 2 suburban areas) + 9 regional development councils + 54 stakeholder organizations = 74.
</t>
  </si>
  <si>
    <t>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(city and suburban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regional centres, when the scope of the problems is large but rather homogenous, one integrated project can address the whole group of root problems. Highly diverse territories in 3 biggest cities / suburbs are likely to break-down problems territorially.
Forecast total number of integrated projects is 2 (number of problem trees) * (7 (medium sized cities and towns) * 1 + 3 (biggest cieties and suburbs) * 2 (different issues in urban / suburban territories)) = 26.
Of which:
Capital region: 2 * 2 = 4
Mid-West region: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Financial allocations related to the achievement of the indicator are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(5.1.1 and 5.1.2), therefore their separation is not possible. Such activities may account for up to 2-3% of all 5.1 objective activities, i.e. normal level of technical assistance. Of which:
Capital region: 6 016 6950 * 2,5% = EUR 1 504 174
Mid-West region: 284 317 919,4 * 2,5% = EUR 7 107 948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3 municipalities (Vilnius and suburban area) + 1 regional development council + 6 stakeholder organizations = 10
Mid-West region: 11 municipalities (9 regional centers and 2 suburban areas) + 9 regional development councils + 54 stakeholder organizations = 74.</t>
  </si>
  <si>
    <t>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(several municipalities in functional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smaller regions, when the scope of the problems is large but rather homogenous, one integrated project can address the whole group of root problems. Highly diverse territories in 3 biggest cities regions are likely to break-down problems territorially and (or) set up additional functional zones. 
Forecast total number of integrated projects is 2 (number of problem trees) * (7 (regions with medium sized cities) * 1 + 3 (regions with biggest cities) * 2 (different issues in urban-non urban territories)) = 26.
Of which:
Capital region = 2 * 2 = 4
Mid-West region =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As the territorial strategies shall benefit from all of SO 5.2 actions,  indicator is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(5.2.1 and 5.2.2), therefore their separation is not possible. Such activities may account for up to 2-3% of all 5.2 objective activities, i.e. normal level of technical assistance. Of which:
Capital region: EUR 69 890 081 * 2,5% = EUR 1 747 252
Mid-West region: EUR 360 915 079 * 2,5% = EUR 9 022 877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8 municipalities + 1 regional development council + 6 stakeholder organizations = 15
Mid-West region: 52 municipalities + 9 regional development councils + 54 stakeholder organizations = 115</t>
  </si>
  <si>
    <t xml:space="preserve">Specific activities shall target groups living in the 10 regional centres (dedicated SUD actions, based on urban strategy), of which:
in Capital region: Vilnius city, 
in Mid-West region - 9 cities (Kaunas, Klaipėda, Šiauliai, Panevėžys, Alytus, Utena, Telšiai, Marijampolė and Tauragė). 
In the case of 3 cities (Vilnius, Kaunas, Klaipėda) territorial strategy also includes suburban areas, which address issues important to the city. Same territorial strategy applies to all actions of PO5 and ITI as well as support from national budget. The value of the target indicator is determined on the assumption that the specific problems of each of the inhabitants of the urban area will be addressed by certain activities of the integrated projects and when aggregating the final amount, double counting will be removed at the level of ITI. 
Adjustments for natural population decline:
Capital region - not applicable (population expected to remain stable = 1);
Mid-West region = 0,92, calculated as a cumulative of average population change in 9 centres of the regions and surrounding municipalities (30 min. or less accessibility by car journey between centres). Average population change in defined type of territory in 2014-2020 = -0,9%, cumulative of n+9 periods (last year = 2029) = 0,92.
Therefore, the target value is set equal to the population of cities and towns concerned, adjusted to expected population change rate, of which:
Capital region = 1 urban agglomeration – Vilnius city and suburbs (y2020 estimate based on 2020 pilot census data (1 km2 grid cell) and CORINE land cover change 2012-2018 data ~ 598 136 inh.) * 1 (expected population change rate) = 598 136 inh.
Mid-West region =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2024 target value = 0 due to the complexity of planning and implementation of integrated projects (RCO76) (multiple sectors, multiple territories, multiple levels of governance)
</t>
  </si>
  <si>
    <r>
      <rPr>
        <b/>
        <sz val="11"/>
        <rFont val="Calibri"/>
        <family val="2"/>
        <charset val="186"/>
        <scheme val="minor"/>
      </rPr>
      <t>169</t>
    </r>
    <r>
      <rPr>
        <sz val="11"/>
        <rFont val="Calibri"/>
        <family val="2"/>
        <charset val="186"/>
        <scheme val="minor"/>
      </rPr>
      <t xml:space="preserve"> Territorial development initiatives, including preparation of territorial strategies (Teritorinio vystymo iniciatyvos, įskaitant teritorinių strategijų rengimą)</t>
    </r>
  </si>
  <si>
    <r>
      <t xml:space="preserve">169 </t>
    </r>
    <r>
      <rPr>
        <sz val="11"/>
        <rFont val="Calibri"/>
        <family val="2"/>
        <charset val="186"/>
        <scheme val="minor"/>
      </rPr>
      <t>Territorial development initiatives, including preparation of territorial strategies (Teritorinio vystymo iniciatyvos, įskaitant teritorinių strategijų rengimą)</t>
    </r>
  </si>
  <si>
    <r>
      <rPr>
        <b/>
        <sz val="11"/>
        <rFont val="Calibri"/>
        <family val="2"/>
        <charset val="186"/>
        <scheme val="minor"/>
      </rPr>
      <t xml:space="preserve">169 </t>
    </r>
    <r>
      <rPr>
        <sz val="11"/>
        <rFont val="Calibri"/>
        <family val="2"/>
        <charset val="186"/>
        <scheme val="minor"/>
      </rPr>
      <t>Territorial development initiatives, including preparation of territorial strategies (Teritorinio vystymo iniciatyvos, įskaitant teritorinių strategijų rengimą)</t>
    </r>
  </si>
  <si>
    <r>
      <rPr>
        <b/>
        <sz val="11"/>
        <rFont val="Calibri"/>
        <family val="2"/>
        <charset val="186"/>
        <scheme val="minor"/>
      </rPr>
      <t>079</t>
    </r>
    <r>
      <rPr>
        <sz val="11"/>
        <rFont val="Calibri"/>
        <family val="2"/>
        <charset val="186"/>
        <scheme val="minor"/>
      </rPr>
      <t xml:space="preserve"> Nature and biodiversity protection, natural heritage and resources, green and blue infrastructure (Gamtos ir biologinės įvairovės apsauga, gamtos paveldas ir ištekliai, žalioji ir mėlynoji infrastruktūros)
</t>
    </r>
  </si>
  <si>
    <t>Minitry of interior</t>
  </si>
  <si>
    <t>Policy objective - 5. A  Europe closer to citizens by fostering the sustainable and integrated development of all types of territories and local initiatives</t>
  </si>
  <si>
    <t>Ha</t>
  </si>
  <si>
    <t>Created or rehabilitated areas, used for economic activity (Sukurtos arba atkurtos teritorijos, naudojamos ekonominei veiklai)</t>
  </si>
  <si>
    <t>12 months after completion of integrated project.</t>
  </si>
  <si>
    <t>Target value equals RCO114 / 10 000 (conversion to hectares) of 5.1.2 activity, as all of the developed area shall be used for economic activity</t>
  </si>
  <si>
    <t>Open space created or rehabilitated (Sukurtos arba atkurtos atviros erdvės)</t>
  </si>
  <si>
    <t>Target value equals Specific product (Open space created or rehabilitated) / 10 000 (conversion to hectares) as all of the supported and developed area shall be used for economic activity, tourism or recreation</t>
  </si>
  <si>
    <t>Created or rehabilitated areas, used for economic activity, tourism or recreation (Sukurtos arba atkurtos teritorijos, naudojamos ekonominei, rekreacinei ar turizmo paskirčiai)</t>
  </si>
  <si>
    <t>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(1294000 m2 / 10 000 = 129,4 ha * 20% = 26 ha) 
It is assumed that integrated projects will not be limited to site rehabilitation, in all cases rehabilitated land will be used for certain functions (economic or community activities).</t>
  </si>
  <si>
    <t>Rule 1: Double counting removed at the level of the policy objective
A developed territory is counted once regardless how many times it receives support from operations specific objective</t>
  </si>
  <si>
    <t xml:space="preserve">"Hotspot" in the case of indicator is a territory with a statistically significant high concentration of economic entities, jobs and B2B services and determined using Getis-Ord Gi* statistics (https://onlinelibrary.wiley.com/doi/epdf/10.1111/j.1538-4632.1995.tb00912.x). Hotspot analysis based on 2015-2018 economic entities data (2.5 km grid cell) allowed to determine ~ 1% part of LT territory, where ~ 66% of economic entities and ~ 69% of jobs are concentrated (namely – 10 regional centres, certain secondary economic centres (resorts, industrial towns) and suburbs of the 3 largest cities). The characteristics of these territories are approximately in line with economically active areas. Regarding the economic entities, their density differs by type of territory (171 / km2 in 3 largest cities, 86,1 / km2 in 7 smaller regional centres, 35,0 / km2 in other territories). For a more accurate estimate, NACE sections A F K L O P Q were eliminated (i.e. sections with a larger share of the public sector and / or enterprises that do not from PO5 interventions (e.g. financial intermediation or forestry). Thus, the average density of enterprises, which will benefit of support in the regional centre hotspot (except for the 3 largest cities) is approximately 68,3 enterprise/ km2 or 14 641,3 m2/per enterprise and in the hotspot, other than a centre of the region, is approximately 26,0 enterprise/ km2 or 38 461,5 m2/per enterprise. Regarding the average number of jobs per economic entity, it differs by type of territory  12,8 / entity (2189 / km2) in 3 largest cities, 12,4 / entity (1068 / km2) in 7 smaller regional centres, 14,7 / entity (515 / km2) in other hotspots). 
 "Created or rehabilitated area, used for economic activity" means the area of a parcel (-s) or a homogenous territory defined as a "functional priority zone" or a "conversion area" by a municipality/city level spatial planning document, which is developed directly during the implementation of the project, i.e. regeneration, conversion, revitalization of certain areas, as well as compensational measures, aimed at reducing negative environmental impacts (noise, pollution, congestion), which meets the following conditions:
1. primarily consists of: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in contact-peripheral zone of other types of teritories, such as green urban areas (CORINE class 141) (&lt;30% built up).
2. at least 30% of developed territory will not be occupied by infrastructure, buildings or premises directly serving to economic activity of enterprises and will be open to public;  i.e. shall also contribute to indicator RCO114 (Open space created or rehabilitated in urban areas), actual scheme in city, town or rural area may vary (30-80% range, average - 50%) depending on the type of investment, scope, type and density of economic activity.
3. average density of enterprises or jobs in developed area shall correspond to "hotspot" characteristics, shall be no less than 68,3 eneterprise / km2 in regional or no less than 1068 jobs / km2 in regional centres.
</t>
  </si>
  <si>
    <t>"Hotspot" in the case of indicator is a territory with a statistically significant high concentration of economic entities, jobs and B2B services and determined using Getis-Ord Gi* statistics (https://onlinelibrary.wiley.com/doi/epdf/10.1111/j.1538-4632.1995.tb00912.x). Hotspot analysis based on 2015-2018 economic entities data (2.5 km grid cell) allowed to determine ~ 1% part of LT territory, where ~ 66% of economic entities and ~ 69% of jobs are concentrated (namely – 10 regional centres, certain secondary economic centres (resorts, industrial towns) and suburbs of the 3 largest cities). The characteristics of these territories are approximately in line with economically active areas. Regarding the economic entities, their density differs by type of territory (171 / km2 in 3 largest cities, 86,1 / km2 in 7 smaller regional centres, 35,0 / km2 in other territories). For a more accurate estimate, NACE sections A F K L O P Q were eliminated (i.e. sections with a larger share of the public sector and / or enterprises that do not from PO5 interventions (e.g. financial intermediation or forestry). Thus, the average density of enterprises, which will benefit of support in the regional centre hotspot (except for the 3 largest cities) is approximately 68,3 enterprise/ km2 or 14 641,3 m2/per enterprise and in the hotspot, other than a centre of the region, is approximately 26,0 enterprise/ km2 or 38 461,5 m2/per enterprise. Regarding the average number of jobs per economic entity, it differs by type of territory  12,8 / entity (2189 / km2) in 3 largest cities, 12,4 / entity (1068 / km2) in 7 smaller regional centres, 14,7 / entity (515 / km2) in other hotspots). 
 "Created or rehabilitated area, used for economic activity" means the area of a parcel (-s) or a homogenous territory defined as a "functional priority zone" or a "conversion area" by a municipality/city level spatial planning document, which is developed directly during the implementation of the project, i.e. regeneration, conversion, revitalization of certain areas, as well as compensational measures, aimed at reducing negative environmental impacts (noise, pollution, congestion), which meets the following conditions:
1. primarily consists of: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(&lt;30% built up), forest and seminatural areas, wetlands etc., which are used for tourism and recreation purposes.
2. at least 30% of developed territory will not be occupied by infrastructure, buildings or premises directly serving to economic activity of enterprises and will be open to public;  i.e. shall also contribute to indicator RCO114 (Open space created or rehabilitated in urban areas), actual scheme in town or rural area may vary (30-80% range, average - 50%) depending on the type of investment, scope, type and density of economic activity.
3. fullfils at least 1 of the following conditions:
- average density of enterprises or jobs in developed area corresponds to "hotspot" characteristics: average density of enterprises is no less than 26,0 enterprise / km2 or average density of jobs is no less than 515 jobs / km2.
- Includes or is adjacent to at least one arts, entertainment and recreation facility (NACE R section), natural heritage site or cultural heritage site.</t>
  </si>
  <si>
    <t>specific product</t>
  </si>
  <si>
    <t>SO5.2</t>
  </si>
  <si>
    <t>SO5.1</t>
  </si>
  <si>
    <t>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t>
  </si>
  <si>
    <t>product</t>
  </si>
  <si>
    <t>&gt;=0</t>
  </si>
  <si>
    <t>P.S.</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</si>
  <si>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t>
  </si>
  <si>
    <t>5.2.1. Ensuring accessibility to public services  (Viešųjų paslaugų prieinamumo užtikrinimas funkcinėse zonose)</t>
  </si>
  <si>
    <t>5.1.2. Strengthening the investment potential of regional centres (except for Vilnius, Kaunas and Klaipėda) and development of new economic activities  (Regionų centrų (išskyrus Vilnių, Kauną ir Klaipėdą) investicinio potencialo stiprinimas ir naujų ekonominių veiklų plėtra))</t>
  </si>
  <si>
    <t>5.1.1 Ensuring accessibility to public services and sustainable urban environment (viešųjų paslaugų prieinamumo ir tvarios aplinkos užtikrinimas miestuose)</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</si>
  <si>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5 294 118 / 1007 EUR/m2  ≈  5300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</si>
  <si>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5 294 118 EUR / 1007 EUR/m2 / 33 m2/person * 252 workdays = 37 300 persons (rounded to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</si>
  <si>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1 700 000 / 1007 EUR/m2  ≈ 1 700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</si>
  <si>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1 700 000 EUR / 1007 EUR/m2 / 33 m2/person * 252 =  12 000 persons (rounded to nearest hundred)</t>
  </si>
  <si>
    <t>Not required. Specific product indicator</t>
  </si>
  <si>
    <t>Rule 1: Double counting removed at the level of the policy objective
A building is counted once regardless how many times it receives support from operations specific objective</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</si>
  <si>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1 900 000 EUR / 1007 EUR/m2  ≈ 1800 m2  (rounded to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</si>
  <si>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9 688 235 / 1007 EUR/m2  ≈ 9600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</si>
  <si>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average users per workday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9 688 235 EUR / 1007 EUR/m2 / 33 m2/person* 252 workdays = 73 500 persons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</si>
  <si>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1 900 000 EUR / 1007 EUR/m2 / 33 m2/person * 252 workdays = 14 400 persons.</t>
  </si>
  <si>
    <t>specific output</t>
  </si>
  <si>
    <r>
      <rPr>
        <b/>
        <sz val="11"/>
        <rFont val="Calibri"/>
        <family val="2"/>
        <charset val="186"/>
        <scheme val="minor"/>
      </rPr>
      <t xml:space="preserve">043 </t>
    </r>
    <r>
      <rPr>
        <sz val="11"/>
        <rFont val="Calibri"/>
        <family val="2"/>
        <charset val="186"/>
        <scheme val="minor"/>
      </rPr>
      <t>Construction of new energy efficient buildings (Naujų efektyviai energiją vartojančių pastatų statyba)</t>
    </r>
  </si>
  <si>
    <r>
      <rPr>
        <b/>
        <sz val="11"/>
        <rFont val="Calibri"/>
        <family val="2"/>
        <charset val="186"/>
        <scheme val="minor"/>
      </rPr>
      <t>044</t>
    </r>
    <r>
      <rPr>
        <sz val="11"/>
        <rFont val="Calibri"/>
        <family val="2"/>
        <charset val="186"/>
        <scheme val="minor"/>
      </rPr>
      <t xml:space="preserve"> Energy efficiency renovation or energy efficiency measures regarding public infrastructure, demonstration projects and supporting measures (Siekiant efektyvaus energijos vartojimo vykdoma viešosios infrastruktūros renovacija arba viešajai infrastruktūrai taikomos energijos vartojimo efektyvumo priemonės, parodomieji projektai ir pagalbinės priemonės)</t>
    </r>
  </si>
  <si>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or premises for economic activity via regeneration, conversion, revitalization of certain urban areas, as well as compensational measures, aimed at reducing negative environmental impacts (noise, pollution, congestion), therefore will contribute to creation or regeneration of open spaces in urban areas (RCO 114).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in contact-peripheral zone of other types of teritories, such as green urban areas (CORINE class 141) (&lt;30% built up).
Therefore, the typical a developed territory profile assumes that up to 50% of developed territory will not be occupied by infrastructure, buildings or premises, serving to private enterprises or provision of public services and will be open to public; actual scheme in town or rural area may vary depending on the type of investment, scope, type and density of economic activity.  Following these assumptions, target value is calculated as:
estimate = financial allocation  / RCO 114 unit cost as calculated for action 5.1.1 (investment to developed territory ratio (EUR/m2) * 50%
113 390 395 / 43,8 * 50%  ≈ 1 294 411 m2
 rounded to nearest thousand = 1 294 000 m2
2024 target value = 0 due to the complexity of planning and implementation of integrated projects (RCO76) (multiple sectors, multiple territories, multiple levels of governance)</t>
  </si>
  <si>
    <r>
      <t>m</t>
    </r>
    <r>
      <rPr>
        <vertAlign val="superscript"/>
        <sz val="11"/>
        <rFont val="Calibri"/>
        <family val="2"/>
        <scheme val="minor"/>
      </rPr>
      <t>2</t>
    </r>
  </si>
  <si>
    <t>Surface area of renovated / newly developed accessible open public spaces.
The indicator includes open public spaces according to the UN definition: “all places that are publicly owned or of public use, accessible and enjoyable by all, for free and without a profit motive”.
Open public spaces can include parks, community gardens, pocket parks, plazas, squares, river banks, beachfronts, etc.
The indicator does not include significant interventions covered by other common indicators (i.e. where the primary objectives is to modernise roads, rehabilitate land, etc.).
Maintenance and repairs are excluded.</t>
  </si>
  <si>
    <t>Upon completion of output in supported projects</t>
  </si>
  <si>
    <t>Rule 1: Reporting by specific objective
Forecast for selected projects and achieved values, both cumulative to date</t>
  </si>
  <si>
    <t>Specific objective–  5.1. fostering the integrated and inclusive social, economic and environmental development, culture, natural heritage, sustainable tourism and security in urban areas (Skatinti integruotą ir įtraukią socialinę, ekonominę ir aplinkosaugos plėtrą, puoselėti kultūrą, gamtos paveldą, darnų turizmą ir saugumą miestų teritorijose)</t>
  </si>
  <si>
    <t>Specific objective– 5.2. fostering the integrated and inclusive social, economic and environmental local development, culture, natural heritage, sustainable tourism and security in areas other than urban areas (Skatinti integruotą ir įtraukią socialinę, ekonominę ir aplinkosaugos plėtrą vietos lygmeniu, puoselėti kultūrą, gamtos paveldą, darnų turizmą ir saugumą kitose nei miestų teritorijose)</t>
  </si>
  <si>
    <t>5.2.2 Putting the conditions in place to attract private investments and creation of jobs by using special, region-specific resources (Palankių sąlygų privačioms investicijoms pritraukti ir darbo vietoms kūrti sudarymas, panaudojant specifinius, konkretiems regionams būdingus išteklius))</t>
  </si>
  <si>
    <t>The target value of number of territorial strategies is set equal to the number of regional centres in a corresponding NUTS II region (1 in Capital region, 9 in Mid-West region), assuming that 3 bigest cities may draft a single strategy with neighbouring municipalities of urban agglomeration.  Same territorial strategy applies to all actions of PO5 and ITI. When aggregating the final amount, double counting is removed at the level of ITI.
Value of indicator 2024 "0", because, achievement upon completion in the first supported projects.</t>
  </si>
  <si>
    <t>Taking into account the geographical distribution of jobs and public services in LT NUTS III regions and the usual duration of working day trips (labour catchment), the geographical territories of NUTS III regions approximate the natural functional connections of territories with ~ 85% accuracy. That is, most of the functional zones will cover an area similar in geographical size to LT NUTS III (~ 6530 km2) and will have a relatively limited deviation from boundaries of LT NUTS III units (counties). Therefore, expected teritorial strategy territorial coverage (functional zone) is a NUTS 3 size level unit (with a possibility to set up functional zones exceeding regional boundary). Therefore, the target value of number of territorial strategies is set equal to the number of NUTS III regions in a corresponding NUTS II region, assuming that at least one functional area will be set up (NUST II Capital region correspons to 1 NUTS III region - Vilnius county).  Same territorial strategy applies to all actions of PO5 and ITI. When aggregating the final amount, double counting is removed at the level of ITI.
As the territorial strategies shall benefit from all of SO 5.2 actions,  indicator is assigned to the 1st action, for other actions - set to 0.
Value of indicator 2024 "0", because achievement upon completion in the first supported projects.</t>
  </si>
  <si>
    <t>Taking into account the geographical distribution of jobs and public services in LT NUTS III regions and the usual duration of working day trips (labour catchment), the geographical territories of NUTS III regions approximate the natural functional connections of territories with ~ 85% accuracy. That is, most of the functional zones will cover an area similar in geographical size to LT NUTS III (~ 6530 km2) and will have a relatively low deviation from boundaries of LT NUTS III units (counties). Therefore, expected teritorial strategy territorial coverage (functional zone) is a NUTS 3 size level unit (with a possibility to set up functional zones exceeding regional boundary). Therefore, the target value of number of territorial strategies is set equal to the number of NUTS III regions in a corresponding NUTS II region, assuming that at least one functional area will be set up (Mid-West region consists of 9 NUTS III regions).  Same territorial strategy applies to all actions of PO5 and ITI. When aggregating the final amount, double counting is removed at the level of ITI.
As the territorial strategies shall benefit from all of SO 5.2 actions,  indicator is assigned to the 1st action, for other actions - set to 0.
Value of indicator 2024 "0", because achievement upon completion in the first supported projects.</t>
  </si>
  <si>
    <t>RCO58</t>
  </si>
  <si>
    <t>Dedicated cycling infrastructure supported (dviračiams skirta infrastruktūra, kuriai suteikta parama)</t>
  </si>
  <si>
    <t>km</t>
  </si>
  <si>
    <t>Fund relevance</t>
  </si>
  <si>
    <t xml:space="preserve">ERDF </t>
  </si>
  <si>
    <t>One year after the completion of output in the supported project.</t>
  </si>
  <si>
    <t>Rule 1: Reporting by specific objective</t>
  </si>
  <si>
    <t>Forecast for selected projects and achieved values, both cumulative to date  (CPR Annex VII, Table 3).</t>
  </si>
  <si>
    <t xml:space="preserve">PO5 </t>
  </si>
  <si>
    <t>The achieved values are estimated ex-post in terms of the number of users using the infrastructure for the year after the physical completion of the intervention.</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</si>
  <si>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new construction building:
floor area = 1130 m2
present construction value = EUR 777 000
present construction value per floor area = 687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(new buildings): 
687 EUR /m2 * 1,11 * 1,2 * 1,185 ≈ 1084 EUR/m2.
Target value is obtained by dividing financial allocation by Adjusted construction value per building floor area (new buildings).   
4 000 000 EUR / 1084 EUR/m2  ≈ 3700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</si>
  <si>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(new buildings):
- Estimate average anual users (new buildings) = financial allocation / adjusted construction value per building floor area (new buildings), based on assumptions for special product “Floor area of new or reconstructed buildings with primary energy demand at least 20% lower than that of a near-zero energy building” / number of users per workday per floor area * 252 workdays = 4 000 000 EUR / 1084 EUR/m2 / 33 m2/person *252 workdays = 28200 persons (rounded to nearest hundred)</t>
  </si>
  <si>
    <r>
      <t>Annual users of dedicated cycling infrastructure (</t>
    </r>
    <r>
      <rPr>
        <sz val="10"/>
        <rFont val="Times New Roman"/>
        <family val="1"/>
      </rPr>
      <t>dviračių infrastruktūros metinis naudotojų skaičius)</t>
    </r>
  </si>
  <si>
    <t xml:space="preserve">Annual users of  cycling infrastructure  for tourism financed by supported projects. </t>
  </si>
  <si>
    <t>An investment in the acquisition of vehicles to provide consolidated mobile utilities is envisaged. It is assumed that the estimate average investment ratio per annual user will be similar, as indicated in the description of 5.2.1 task intervention field „169 territorial development initiatives, including preparation of territorial strategies“ in the description of the calculation of the specific result indicator “Annual users of consolidated public services“, i.e. EUR 34.8/person. The target value for this specific result indicator (which is assigned intervention field '077 Air quality and noise reduction measures) is calculated by dividing the funding allocated by estimate average investment ratio per annual user: 200 000/34,8 = 5 700 (rounded to the nearest hundred).</t>
  </si>
  <si>
    <t>An investment in the acquisition of vehicles to provide consolidated mobile utilities is envisaged.  It is assumed that the estimate average investment ratio per annual user will be similar, as indicated in the description of 5.2.1 task intervention field „169 territorial development initiatives, including preparation of territorial strategies“ in the description of the calculation of the specific result indicator “Annual users of consolidated public services“, i.e. EUR 34.8/person. The target value for this specific result indicator (which is assigned intervention field '077 Air quality and noise reduction measures) is calculated by dividing the funding allocated by estimate average investment ratio per annual user:: 1 058 824 / 34,8 = 30 400 (rounded to the nearest hundred)</t>
  </si>
  <si>
    <t xml:space="preserve">It is assumed that the size of the investment in the bicycle infrastructure per km (The tariff of 1 km) will be similar to that of Task 3.2 and will be ~ 300 000 Eur. 
The target value for 2029 is calculated  2 000 000 /300 000≈6,7.   </t>
  </si>
  <si>
    <t xml:space="preserve">It is assumed that the size of the investment in the bicycle infrastructure per km (The tariff of 1 km) will be similar to that of Task 3.2 and will be ~ 300 000 Eur. 
The target value for 2029 is calculated  5 560 000 /300 000≈18,5. </t>
  </si>
  <si>
    <t>specificoutput</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</si>
  <si>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/75 600 ≈ 34,8 Eur / person.
Target value is obtained by dividing financial allocation by Estimate average investment ratio per annual user.   
53 812 066 / 34,8 ≈ 1 546 300 (rounded to the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</si>
  <si>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care institutions for the disabled ~ 83,4 places /per institution; crisis centres and temporary accommodation for mothers and children ~ 17,5 places / per institution; kindergarden ~ 122 children / institution; i.e., average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133 618 973 / 34,8 ≈ 3 839 600 (rounded to nearest hundred)</t>
  </si>
  <si>
    <r>
      <rPr>
        <b/>
        <sz val="11"/>
        <rFont val="Calibri"/>
        <family val="2"/>
        <charset val="186"/>
        <scheme val="minor"/>
      </rPr>
      <t>077</t>
    </r>
    <r>
      <rPr>
        <sz val="11"/>
        <rFont val="Calibri"/>
        <family val="2"/>
        <charset val="186"/>
        <scheme val="minor"/>
      </rPr>
      <t xml:space="preserve"> Air quality and noise reduction measures (Oro kokybės užtikrinimo ir triukšmo mažinimo priemonės)</t>
    </r>
  </si>
  <si>
    <r>
      <rPr>
        <b/>
        <sz val="11"/>
        <rFont val="Calibri"/>
        <family val="2"/>
        <charset val="186"/>
        <scheme val="minor"/>
      </rPr>
      <t xml:space="preserve">077 </t>
    </r>
    <r>
      <rPr>
        <sz val="11"/>
        <rFont val="Calibri"/>
        <family val="2"/>
        <charset val="186"/>
        <scheme val="minor"/>
      </rPr>
      <t>Air quality and noise reduction measures (Oro kokybės užtikrinimo ir triukšmo mažinimo priemonės)</t>
    </r>
  </si>
  <si>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(including public tourism infrastructure) or premises developed by public investment in the developed territory i.e. regeneration, conversion, revitalization of certain areas, as well as compensational measures, aimed at reducing negative environmental impacts (noise, pollution, congestion), therefore will contribute to creation or regeneration of open spaces in urban areas (RCO 114).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forest and seminatural areas, wetlands etc., which are used for tourism and recreation purposes (&lt;30% built up).
Therefore, the typical a developed territory profile assumes that up 50% of developed territory will not be occupied by infrastructure, buildings (eg tourist attractions, public facilities) or premises directly serving to economic activity of enterprises and will be open to public; actual scheme in town or rural area may vary depending on the type of investment, scope, type and density of economic activity.  Following these assumptions, target value is calculated as:
estimate = financial allocation for RCO 04 *50% / investment to developed territory ratio
11 978 016 * 50% / 43,8 ≈ 136 735 m2
After rounding to 1000 m2 = 137 000 m2
2024 target value = 0 due to the complexity of planning and implementation of integrated projects (RCO76) (multiple sectors, multiple territories, multiple levels of governance).</t>
  </si>
  <si>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(including public tourism infrastructure) or premises developed by public investment in the developed territory i.e. regeneration, conversion, revitalization of certain areas, as well as compensational measures, aimed at reducing negative environmental impacts (noise, pollution, congestion), therefore will contribute to creation or regeneration of open spaces (specific product).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forest and seminatural areas, wetlands etc. which are used for tourism and recreation purposes (&lt;30% built up).
Therefore, the typical a developed territory profile assumes that up 50% of developed territory will not be occupied by infrastructure, buildings (eg tourist attractions, public facilities) or premises directly serving to economic activity of enterprises and will be open to public; actual scheme in town or rural area may vary depending on the type of investment, scope, type and density of economic activity.  Following these assumptions, target value is calculated as:
estimate2 = financial allocation for RCO 04 * 50% / investment to developed territory ratio
210 989 049 * 50% / 43,8 ≈ 2 408 551 m2
after rounding to 1000 m2 = 2 409 000 m2
2024 target value = 0 due to the complexity of planning and implementation of integrated projects (RCO76) (multiple sectors, multiple territories, multiple levels of governance)</t>
  </si>
  <si>
    <r>
      <rPr>
        <b/>
        <sz val="11"/>
        <rFont val="Calibri"/>
        <family val="2"/>
        <charset val="186"/>
        <scheme val="minor"/>
      </rPr>
      <t xml:space="preserve">083 </t>
    </r>
    <r>
      <rPr>
        <sz val="11"/>
        <rFont val="Calibri"/>
        <family val="2"/>
        <charset val="186"/>
        <scheme val="minor"/>
      </rPr>
      <t>Cycling infrastructure (Dviračių infrastruktūra)</t>
    </r>
  </si>
  <si>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28 653 906 / 43,8 ≈ 654 199  m2 (rounded to nearest thousand: 654 000).
2024 target value = 0 due to the complexity of planning and implementation of integrated projects (RCO76) (multiple sectors, multiple territories, multiple levels of governance)
</t>
  </si>
  <si>
    <t>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(654 000 m2 = 65,4 ha * 20% = 13 ha).</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</si>
  <si>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 the facility is being modernized for city-level service network optimization.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network. The actual scheme in a particular city or town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18 366 780 / 34,8 ≈  527 800 (rounded to the nearest hundred).</t>
  </si>
  <si>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73 688 082/ 43,8 ≈ 1 682 376 m2 (rounded to nearest thousand: 1 682 000).
2024 target value = 0 due to the complexity of planning and implementation of integrated projects (RCO76) (multiple sectors, multiple territories, multiple levels of governance)
</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</si>
  <si>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(219 000 m2= 21,9 ha* 20% = 4 ha).It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1 682 000 m2= 168,2 ha* 20% = 34 ha
It is assumed that integrated projects will not be limited to site rehabilitation, in all cases rehabilitated land will be used for certain functions (green areas, economic or community activities). </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</si>
  <si>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 the facility is being modernized for city-level service network optimization.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58 678 421 / 34,8 ≈  1 686 200 (rounded to the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</si>
  <si>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new construction building:
floor area = 1130 m2
present construction value = EUR 777 000
present construction value per floor area = 687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(new buildings): 
687 EUR /m2 * 1,11 * 1,2 * 1,185 ≈ 1084 EUR/m2.
Target value is obtained by dividing financial allocation by Adjusted construction value per building floor area (new buildings).   
14 117 647 EUR / 1084 EUR/m2  ≈ 13 000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</si>
  <si>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(new buildings):
- Estimate average anual users (new buildings) = financial allocation / adjusted construction value per building floor area (new buildings), based on assumptions for special product “Floor area of new or reconstructed buildings with primary energy demand at least 20% lower than that of a near-zero energy building” / number of users per workday per floor area * 252 workdays = 14 117 647 EUR / 1084 EUR/m2 / 33 m2/person *252 workdays = 99 500  persons (rounded to nearest hundred)</t>
  </si>
  <si>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ad is primarily occupied by green urban areas (CORINE class 141).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7 446 264/ 43,8 ≈ 170 006 m2 (rounded to nearest thousand: 170 000).
2024 target value = 0 due to the complexity of planning and implementation of integrated projects (RCO76) (multiple sectors, multiple territories, multiple levels of governance)
</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</si>
  <si>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(170 000 m2 = 17 ha * 20% = 3,4 ha).It is assumed that integrated projects will not be limited to site rehabilitation, in all cases rehabilitated land will be used for certain functions (green areas, economic or community activities). </t>
  </si>
  <si>
    <t>“Developed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and is primarily occupied by green urban areas (CORINE class 141).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19 149 256 / 43,8 ≈ 437 198 m2 (rounded to nearest thousand: 437 000).
2024 target value = 0 due to the complexity of planning and implementation of integrated projects (RCO76) (multiple sectors, multiple territories, multiple levels of governance)</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</si>
  <si>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(437 000 m2= 43,7 ha* 20% = 8,7 ha).
It is assumed that integrated projects will not be limited to site rehabilitation, in all cases rehabilitated land will be used for certain functions (green areas, economic or community activities). </t>
  </si>
  <si>
    <t>We have no historic data on the number of users of cycling infrastructure for tourism.It is assumed that one bike path built (modernized) for tourism will last approximately 3 km.That is why, in view of the expected goal of RCO58 (6.7 km), 2 bike paths are planned to be built (modernized).  It is assumed that every equipped (modernised) bicycle route will be driven by ~ 10 people per day during the year (~200 days a year - due to seasonality). Based on these assumptions, the target value for the indicator was set at 4 000 users/year, estimated at 4 000 = 200*10*2</t>
  </si>
  <si>
    <t>We have no historic data on the number of users of cycling infrastructure for tourism. .It is assumed that one bike path built (modernized) for tourism will last approximately 3 km. That is why, in view of the expected goal of RCO58 (18,5 km), 9 bike paths are planned to be built (modernized).  It is assumed that every equipped (modernised) bicycle route will be driven by ~ 10 people per day during the year (~200 days a year - due to seasonality). Based on these assumptions, the target value for the indicator was set -  18 000 users/year, is calculated  18 000 = 200*10*9</t>
  </si>
  <si>
    <t>Annual users of dedicated cycling infrastructure (dviračiams skirtos infrastruktūros metinis naudotojų skaičius)</t>
  </si>
  <si>
    <r>
      <t>Annual users of dedicated cycling infrastructure (</t>
    </r>
    <r>
      <rPr>
        <b/>
        <sz val="11"/>
        <rFont val="Calibri"/>
        <family val="2"/>
        <charset val="186"/>
        <scheme val="minor"/>
      </rPr>
      <t xml:space="preserve"> </t>
    </r>
    <r>
      <rPr>
        <sz val="11"/>
        <rFont val="Calibri"/>
        <family val="2"/>
        <charset val="186"/>
        <scheme val="minor"/>
      </rPr>
      <t>dviračiams skiros  infrastruktūros metinis naudotojų skaičius)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</si>
</sst>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_-* #,##0_-;\-* #,##0_-;_-* &quot;-&quot;??_-;_-@_-"/>
    <numFmt numFmtId="166" formatCode="#,##0.0"/>
  </numFmts>
  <fonts count="14" x14ac:knownFonts="1">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charset val="186"/>
      <scheme val="minor"/>
    </font>
    <font>
      <vertAlign val="superscript"/>
      <sz val="11"/>
      <name val="Calibri"/>
      <family val="2"/>
      <charset val="186"/>
      <scheme val="minor"/>
    </font>
    <font>
      <sz val="11"/>
      <color rgb="FFFF0000"/>
      <name val="Calibri"/>
      <family val="2"/>
      <charset val="186"/>
      <scheme val="minor"/>
    </font>
    <font>
      <sz val="11"/>
      <color rgb="FF00B050"/>
      <name val="Calibri"/>
      <family val="2"/>
      <charset val="186"/>
      <scheme val="minor"/>
    </font>
    <font>
      <sz val="11"/>
      <name val="Calibri"/>
      <family val="2"/>
      <scheme val="minor"/>
    </font>
    <font>
      <sz val="11"/>
      <color rgb="FF0070C0"/>
      <name val="Calibri"/>
      <family val="2"/>
      <charset val="186"/>
      <scheme val="minor"/>
    </font>
    <font>
      <sz val="11"/>
      <color theme="1"/>
      <name val="Calibri"/>
      <family val="2"/>
      <charset val="186"/>
      <scheme val="minor"/>
    </font>
    <font>
      <vertAlign val="superscript"/>
      <sz val="11"/>
      <name val="Calibri"/>
      <family val="2"/>
      <scheme val="minor"/>
    </font>
    <font>
      <b/>
      <sz val="10"/>
      <color rgb="FF000000"/>
      <name val="Times New Roman"/>
      <family val="1"/>
      <charset val="186"/>
    </font>
    <font>
      <sz val="10"/>
      <color rgb="FF000000"/>
      <name val="Times New Roman"/>
      <family val="1"/>
      <charset val="186"/>
    </font>
    <font>
      <sz val="1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1" fillId="0" borderId="0"/>
    <xf numFmtId="164" fontId="1" fillId="0" borderId="0" applyFont="0" applyFill="0" applyBorder="0" applyAlignment="0" applyProtection="0"/>
    <xf numFmtId="43" fontId="9" fillId="0" borderId="0" applyFont="0" applyFill="0" applyBorder="0" applyAlignment="0" applyProtection="0"/>
  </cellStyleXfs>
  <cellXfs count="165">
    <xf numFmtId="0" fontId="0" fillId="0" borderId="0" xfId="0"/>
    <xf numFmtId="0" fontId="3" fillId="0" borderId="0" xfId="1" applyFont="1" applyFill="1" applyAlignment="1">
      <alignment wrapText="1"/>
    </xf>
    <xf numFmtId="0" fontId="5" fillId="0" borderId="0" xfId="1" applyFont="1" applyFill="1" applyAlignment="1">
      <alignment vertical="center" wrapText="1"/>
    </xf>
    <xf numFmtId="0" fontId="6" fillId="0" borderId="0" xfId="1" applyFont="1" applyFill="1" applyAlignment="1">
      <alignment vertical="center" wrapText="1"/>
    </xf>
    <xf numFmtId="0" fontId="3" fillId="2" borderId="1" xfId="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8" fillId="0" borderId="0" xfId="1" applyFont="1" applyFill="1" applyAlignment="1">
      <alignment vertical="center" wrapText="1"/>
    </xf>
    <xf numFmtId="0" fontId="5" fillId="0" borderId="0" xfId="1" applyFont="1" applyFill="1" applyAlignment="1">
      <alignment vertical="top"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wrapText="1"/>
    </xf>
    <xf numFmtId="0" fontId="7" fillId="0" borderId="0" xfId="0" applyFont="1" applyFill="1" applyAlignment="1">
      <alignment vertical="center"/>
    </xf>
    <xf numFmtId="0" fontId="7" fillId="0" borderId="1" xfId="0" applyFont="1" applyFill="1" applyBorder="1" applyAlignment="1">
      <alignment horizontal="left" vertical="center" wrapText="1"/>
    </xf>
    <xf numFmtId="0" fontId="7" fillId="0" borderId="1" xfId="0" applyFont="1" applyFill="1" applyBorder="1" applyAlignment="1" applyProtection="1">
      <alignment horizontal="left" vertical="top" wrapText="1"/>
    </xf>
    <xf numFmtId="0" fontId="7" fillId="0" borderId="1" xfId="0" applyFont="1" applyFill="1" applyBorder="1" applyAlignment="1">
      <alignment horizontal="left" vertical="top"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wrapText="1"/>
    </xf>
    <xf numFmtId="0" fontId="7" fillId="0" borderId="0" xfId="0" applyFont="1" applyFill="1" applyAlignment="1">
      <alignment horizontal="center" vertical="center"/>
    </xf>
    <xf numFmtId="0" fontId="3" fillId="2" borderId="6" xfId="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0" fontId="2" fillId="2" borderId="19" xfId="1" applyFont="1" applyFill="1" applyBorder="1" applyAlignment="1">
      <alignment horizontal="center" vertical="top" wrapText="1"/>
    </xf>
    <xf numFmtId="0" fontId="3" fillId="2" borderId="25" xfId="1" applyFont="1" applyFill="1" applyBorder="1" applyAlignment="1">
      <alignment vertical="center" wrapText="1"/>
    </xf>
    <xf numFmtId="0" fontId="3" fillId="2" borderId="27" xfId="1" applyFont="1" applyFill="1" applyBorder="1" applyAlignment="1">
      <alignment vertical="center" wrapText="1"/>
    </xf>
    <xf numFmtId="0" fontId="3" fillId="2" borderId="27" xfId="1" applyFont="1" applyFill="1" applyBorder="1" applyAlignment="1">
      <alignment vertical="top" wrapText="1"/>
    </xf>
    <xf numFmtId="0" fontId="3" fillId="2" borderId="19" xfId="1" applyFont="1" applyFill="1" applyBorder="1" applyAlignment="1">
      <alignment horizontal="center" vertical="center" wrapText="1"/>
    </xf>
    <xf numFmtId="3" fontId="3" fillId="2" borderId="19" xfId="2" applyNumberFormat="1" applyFont="1" applyFill="1" applyBorder="1" applyAlignment="1">
      <alignment horizontal="center" vertical="center" wrapText="1"/>
    </xf>
    <xf numFmtId="166" fontId="3" fillId="2" borderId="19" xfId="2" applyNumberFormat="1" applyFont="1" applyFill="1" applyBorder="1" applyAlignment="1">
      <alignment horizontal="center" vertical="center" wrapText="1"/>
    </xf>
    <xf numFmtId="0" fontId="3" fillId="2" borderId="20" xfId="1" applyFont="1" applyFill="1" applyBorder="1" applyAlignment="1">
      <alignment vertical="center" wrapText="1"/>
    </xf>
    <xf numFmtId="2" fontId="7" fillId="0" borderId="1" xfId="0" quotePrefix="1" applyNumberFormat="1" applyFont="1" applyFill="1" applyBorder="1" applyAlignment="1">
      <alignment vertical="center" wrapText="1"/>
    </xf>
    <xf numFmtId="0" fontId="3" fillId="2" borderId="4" xfId="1" applyFont="1" applyFill="1" applyBorder="1" applyAlignment="1">
      <alignment horizontal="center" vertical="center" wrapText="1"/>
    </xf>
    <xf numFmtId="0" fontId="5" fillId="0" borderId="0" xfId="1" applyFont="1" applyFill="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0" fillId="0" borderId="0" xfId="0" applyAlignment="1">
      <alignment wrapText="1"/>
    </xf>
    <xf numFmtId="3" fontId="3" fillId="2" borderId="4" xfId="1" applyNumberFormat="1" applyFont="1" applyFill="1" applyBorder="1" applyAlignment="1">
      <alignment horizontal="center" vertical="top" wrapText="1"/>
    </xf>
    <xf numFmtId="3" fontId="3" fillId="2" borderId="3" xfId="1" applyNumberFormat="1" applyFont="1" applyFill="1" applyBorder="1" applyAlignment="1">
      <alignment horizontal="center" vertical="top" wrapText="1"/>
    </xf>
    <xf numFmtId="0" fontId="3" fillId="2" borderId="0" xfId="1" applyFont="1" applyFill="1" applyAlignment="1">
      <alignment wrapText="1"/>
    </xf>
    <xf numFmtId="165" fontId="3" fillId="2" borderId="0" xfId="2" applyNumberFormat="1" applyFont="1" applyFill="1" applyAlignment="1">
      <alignment wrapText="1"/>
    </xf>
    <xf numFmtId="0" fontId="2" fillId="2" borderId="0" xfId="1" applyFont="1" applyFill="1" applyAlignment="1">
      <alignment horizontal="left" vertical="top"/>
    </xf>
    <xf numFmtId="0" fontId="3" fillId="2" borderId="0" xfId="1" applyFont="1" applyFill="1" applyAlignment="1">
      <alignment horizontal="left" vertical="top" wrapText="1"/>
    </xf>
    <xf numFmtId="0" fontId="3" fillId="2" borderId="21" xfId="1" applyFont="1" applyFill="1" applyBorder="1" applyAlignment="1">
      <alignment horizontal="center" vertical="center" wrapText="1"/>
    </xf>
    <xf numFmtId="0" fontId="3" fillId="2" borderId="22" xfId="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27" xfId="1" applyFont="1" applyFill="1" applyBorder="1" applyAlignment="1">
      <alignment vertical="center"/>
    </xf>
    <xf numFmtId="3" fontId="3" fillId="2" borderId="1" xfId="1" applyNumberFormat="1" applyFont="1" applyFill="1" applyBorder="1" applyAlignment="1">
      <alignment horizontal="center" vertical="center" wrapText="1"/>
    </xf>
    <xf numFmtId="3" fontId="3" fillId="2" borderId="27" xfId="1" applyNumberFormat="1" applyFont="1" applyFill="1" applyBorder="1" applyAlignment="1">
      <alignment vertical="top" wrapText="1"/>
    </xf>
    <xf numFmtId="3" fontId="3" fillId="2" borderId="27" xfId="1" applyNumberFormat="1" applyFont="1" applyFill="1" applyBorder="1" applyAlignment="1">
      <alignment vertical="center" wrapText="1"/>
    </xf>
    <xf numFmtId="0" fontId="3" fillId="2" borderId="2" xfId="1" applyFont="1" applyFill="1" applyBorder="1" applyAlignment="1">
      <alignment horizontal="center" vertical="center" wrapText="1"/>
    </xf>
    <xf numFmtId="3" fontId="3" fillId="2" borderId="2" xfId="2" applyNumberFormat="1" applyFont="1" applyFill="1" applyBorder="1" applyAlignment="1">
      <alignment horizontal="center" vertical="center" wrapText="1"/>
    </xf>
    <xf numFmtId="0" fontId="3" fillId="2" borderId="30" xfId="1" applyFont="1" applyFill="1" applyBorder="1" applyAlignment="1">
      <alignment vertical="center" wrapText="1"/>
    </xf>
    <xf numFmtId="0" fontId="3" fillId="2" borderId="0" xfId="1" applyFont="1" applyFill="1" applyBorder="1" applyAlignment="1">
      <alignment horizontal="left" vertical="center" wrapText="1"/>
    </xf>
    <xf numFmtId="4" fontId="3" fillId="2" borderId="0" xfId="1" applyNumberFormat="1" applyFont="1" applyFill="1" applyBorder="1" applyAlignment="1">
      <alignment horizontal="center" vertical="top" wrapText="1"/>
    </xf>
    <xf numFmtId="3" fontId="3" fillId="2" borderId="0" xfId="1" applyNumberFormat="1" applyFont="1" applyFill="1" applyAlignment="1">
      <alignment wrapText="1"/>
    </xf>
    <xf numFmtId="3" fontId="3" fillId="2" borderId="0" xfId="1" applyNumberFormat="1" applyFont="1" applyFill="1" applyBorder="1" applyAlignment="1">
      <alignment horizontal="center" vertical="top" wrapText="1"/>
    </xf>
    <xf numFmtId="0" fontId="3" fillId="2" borderId="0" xfId="1" applyFont="1" applyFill="1" applyBorder="1" applyAlignment="1">
      <alignment horizontal="center" vertical="center" wrapText="1"/>
    </xf>
    <xf numFmtId="0" fontId="3" fillId="2" borderId="0" xfId="1" applyFont="1" applyFill="1" applyBorder="1" applyAlignment="1">
      <alignment horizontal="center" vertical="top" wrapText="1"/>
    </xf>
    <xf numFmtId="3" fontId="3" fillId="2" borderId="0" xfId="2" applyNumberFormat="1" applyFont="1" applyFill="1" applyBorder="1" applyAlignment="1">
      <alignment horizontal="center" vertical="center" wrapText="1"/>
    </xf>
    <xf numFmtId="0" fontId="3" fillId="2" borderId="0" xfId="1" applyFont="1" applyFill="1" applyBorder="1" applyAlignment="1">
      <alignment vertical="center" wrapText="1"/>
    </xf>
    <xf numFmtId="0" fontId="3" fillId="2" borderId="0" xfId="0" applyFont="1" applyFill="1"/>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 fontId="3" fillId="2" borderId="0" xfId="1" applyNumberFormat="1" applyFont="1" applyFill="1" applyAlignment="1">
      <alignment wrapText="1"/>
    </xf>
    <xf numFmtId="166" fontId="3" fillId="2" borderId="1" xfId="2" applyNumberFormat="1" applyFont="1" applyFill="1" applyBorder="1" applyAlignment="1">
      <alignment horizontal="center" vertical="center" wrapText="1"/>
    </xf>
    <xf numFmtId="3" fontId="3" fillId="2" borderId="0" xfId="0" applyNumberFormat="1" applyFont="1" applyFill="1"/>
    <xf numFmtId="3" fontId="3" fillId="2" borderId="1" xfId="1" applyNumberFormat="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166" fontId="3" fillId="2" borderId="2" xfId="2" applyNumberFormat="1" applyFont="1" applyFill="1" applyBorder="1" applyAlignment="1">
      <alignment horizontal="center" vertical="center" wrapText="1"/>
    </xf>
    <xf numFmtId="0" fontId="3" fillId="2" borderId="1" xfId="1" applyFont="1" applyFill="1" applyBorder="1" applyAlignment="1">
      <alignment vertical="center" wrapText="1"/>
    </xf>
    <xf numFmtId="0" fontId="2" fillId="2" borderId="0" xfId="1" applyFont="1" applyFill="1" applyAlignment="1">
      <alignment vertical="top"/>
    </xf>
    <xf numFmtId="0" fontId="2" fillId="2" borderId="0" xfId="1" applyFont="1" applyFill="1" applyAlignment="1">
      <alignment vertical="top" wrapText="1"/>
    </xf>
    <xf numFmtId="0" fontId="3" fillId="2" borderId="0" xfId="1" applyFont="1" applyFill="1" applyAlignment="1">
      <alignment vertical="top"/>
    </xf>
    <xf numFmtId="0" fontId="2" fillId="2" borderId="19" xfId="1" applyFont="1" applyFill="1" applyBorder="1" applyAlignment="1">
      <alignment horizontal="left" vertical="top" wrapText="1"/>
    </xf>
    <xf numFmtId="0" fontId="2" fillId="2" borderId="2" xfId="1" applyFont="1" applyFill="1" applyBorder="1" applyAlignment="1">
      <alignment horizontal="center" vertical="top" wrapText="1"/>
    </xf>
    <xf numFmtId="43" fontId="3" fillId="2" borderId="0" xfId="3" applyFont="1" applyFill="1"/>
    <xf numFmtId="4" fontId="3" fillId="2" borderId="0" xfId="0" applyNumberFormat="1" applyFont="1" applyFill="1"/>
    <xf numFmtId="4" fontId="3" fillId="2" borderId="0" xfId="1" applyNumberFormat="1" applyFont="1" applyFill="1" applyAlignment="1">
      <alignment horizontal="left" vertical="top" wrapText="1"/>
    </xf>
    <xf numFmtId="0" fontId="2" fillId="2" borderId="7" xfId="0" applyFont="1" applyFill="1" applyBorder="1" applyAlignment="1">
      <alignment horizontal="center" vertical="center" wrapText="1"/>
    </xf>
    <xf numFmtId="0" fontId="3" fillId="2" borderId="10" xfId="1" applyFont="1" applyFill="1" applyBorder="1" applyAlignment="1">
      <alignment horizontal="center" vertical="top" wrapText="1"/>
    </xf>
    <xf numFmtId="0" fontId="3" fillId="2" borderId="26" xfId="1" applyFont="1" applyFill="1" applyBorder="1" applyAlignment="1">
      <alignment horizontal="center" vertical="top" wrapText="1"/>
    </xf>
    <xf numFmtId="0" fontId="3" fillId="2" borderId="28" xfId="1" applyFont="1" applyFill="1" applyBorder="1" applyAlignment="1">
      <alignment horizontal="center" vertical="top" wrapText="1"/>
    </xf>
    <xf numFmtId="0" fontId="2" fillId="2" borderId="10" xfId="1" applyFont="1" applyFill="1" applyBorder="1" applyAlignment="1">
      <alignment horizontal="center" vertical="top" wrapText="1"/>
    </xf>
    <xf numFmtId="0" fontId="2" fillId="2" borderId="17" xfId="1" applyFont="1" applyFill="1" applyBorder="1" applyAlignment="1">
      <alignment horizontal="center" vertical="top" wrapText="1"/>
    </xf>
    <xf numFmtId="3" fontId="3" fillId="2" borderId="2" xfId="1" applyNumberFormat="1" applyFont="1" applyFill="1" applyBorder="1" applyAlignment="1">
      <alignment horizontal="center" vertical="top" wrapText="1"/>
    </xf>
    <xf numFmtId="3" fontId="3" fillId="2" borderId="4" xfId="1" applyNumberFormat="1" applyFont="1" applyFill="1" applyBorder="1" applyAlignment="1">
      <alignment horizontal="center" vertical="top" wrapText="1"/>
    </xf>
    <xf numFmtId="4" fontId="3" fillId="2" borderId="11" xfId="1" applyNumberFormat="1" applyFont="1" applyFill="1" applyBorder="1" applyAlignment="1">
      <alignment horizontal="center" vertical="top" wrapText="1"/>
    </xf>
    <xf numFmtId="4" fontId="3" fillId="2" borderId="3" xfId="1" applyNumberFormat="1" applyFont="1" applyFill="1" applyBorder="1" applyAlignment="1">
      <alignment horizontal="center" vertical="top" wrapText="1"/>
    </xf>
    <xf numFmtId="4" fontId="3" fillId="2" borderId="4" xfId="1" applyNumberFormat="1" applyFont="1" applyFill="1" applyBorder="1" applyAlignment="1">
      <alignment horizontal="center" vertical="top" wrapText="1"/>
    </xf>
    <xf numFmtId="3" fontId="3" fillId="2" borderId="11" xfId="1" applyNumberFormat="1" applyFont="1" applyFill="1" applyBorder="1" applyAlignment="1">
      <alignment horizontal="center" vertical="top" wrapText="1"/>
    </xf>
    <xf numFmtId="3" fontId="3" fillId="2" borderId="3" xfId="1" applyNumberFormat="1" applyFont="1" applyFill="1" applyBorder="1" applyAlignment="1">
      <alignment horizontal="center" vertical="top" wrapText="1"/>
    </xf>
    <xf numFmtId="4" fontId="3" fillId="2" borderId="2" xfId="1" quotePrefix="1" applyNumberFormat="1" applyFont="1" applyFill="1" applyBorder="1" applyAlignment="1">
      <alignment horizontal="center" vertical="top" wrapText="1"/>
    </xf>
    <xf numFmtId="4" fontId="3" fillId="2" borderId="4" xfId="1" quotePrefix="1" applyNumberFormat="1" applyFont="1" applyFill="1" applyBorder="1" applyAlignment="1">
      <alignment horizontal="center" vertical="top" wrapText="1"/>
    </xf>
    <xf numFmtId="0" fontId="2" fillId="2" borderId="11" xfId="1" applyFont="1" applyFill="1" applyBorder="1" applyAlignment="1">
      <alignment horizontal="center" vertical="top" wrapText="1"/>
    </xf>
    <xf numFmtId="0" fontId="2" fillId="2" borderId="18" xfId="1" applyFont="1" applyFill="1" applyBorder="1" applyAlignment="1">
      <alignment horizontal="center" vertical="top" wrapText="1"/>
    </xf>
    <xf numFmtId="0" fontId="2" fillId="2" borderId="12" xfId="1" applyFont="1" applyFill="1" applyBorder="1" applyAlignment="1">
      <alignment horizontal="center" vertical="top" wrapText="1"/>
    </xf>
    <xf numFmtId="0" fontId="2" fillId="2" borderId="13" xfId="1" applyFont="1" applyFill="1" applyBorder="1" applyAlignment="1">
      <alignment horizontal="center" vertical="top" wrapText="1"/>
    </xf>
    <xf numFmtId="0" fontId="2" fillId="2" borderId="14" xfId="1" applyFont="1" applyFill="1" applyBorder="1" applyAlignment="1">
      <alignment horizontal="center" vertical="top" wrapText="1"/>
    </xf>
    <xf numFmtId="0" fontId="2" fillId="2" borderId="23" xfId="1" applyFont="1" applyFill="1" applyBorder="1" applyAlignment="1">
      <alignment horizontal="center" vertical="top" wrapText="1"/>
    </xf>
    <xf numFmtId="0" fontId="2" fillId="2" borderId="24" xfId="1" applyFont="1" applyFill="1" applyBorder="1" applyAlignment="1">
      <alignment horizontal="center" vertical="top" wrapText="1"/>
    </xf>
    <xf numFmtId="0" fontId="2" fillId="2" borderId="3" xfId="1" applyFont="1" applyFill="1" applyBorder="1" applyAlignment="1">
      <alignment horizontal="center" vertical="top" wrapText="1"/>
    </xf>
    <xf numFmtId="165" fontId="2" fillId="2" borderId="11" xfId="2" applyNumberFormat="1" applyFont="1" applyFill="1" applyBorder="1" applyAlignment="1">
      <alignment horizontal="center" vertical="top" wrapText="1"/>
    </xf>
    <xf numFmtId="165" fontId="2" fillId="2" borderId="18" xfId="2" applyNumberFormat="1" applyFont="1" applyFill="1" applyBorder="1" applyAlignment="1">
      <alignment horizontal="center" vertical="top" wrapText="1"/>
    </xf>
    <xf numFmtId="0" fontId="3" fillId="2" borderId="1" xfId="1" applyFont="1" applyFill="1" applyBorder="1" applyAlignment="1">
      <alignment horizontal="center" vertical="top" wrapText="1"/>
    </xf>
    <xf numFmtId="0" fontId="3" fillId="2" borderId="2" xfId="1" applyFont="1" applyFill="1" applyBorder="1" applyAlignment="1">
      <alignment horizontal="center" vertical="top" wrapText="1"/>
    </xf>
    <xf numFmtId="0" fontId="3" fillId="2" borderId="4" xfId="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3" fontId="3" fillId="2" borderId="1" xfId="1" applyNumberFormat="1" applyFont="1" applyFill="1" applyBorder="1" applyAlignment="1">
      <alignment horizontal="center" vertical="top" wrapText="1"/>
    </xf>
    <xf numFmtId="3" fontId="3" fillId="2" borderId="18" xfId="1" applyNumberFormat="1" applyFont="1" applyFill="1" applyBorder="1" applyAlignment="1">
      <alignment horizontal="center" vertical="top" wrapText="1"/>
    </xf>
    <xf numFmtId="3" fontId="3" fillId="2" borderId="2" xfId="1" applyNumberFormat="1" applyFont="1" applyFill="1" applyBorder="1" applyAlignment="1">
      <alignment horizontal="center" vertical="top"/>
    </xf>
    <xf numFmtId="3" fontId="3" fillId="2" borderId="3" xfId="1" applyNumberFormat="1" applyFont="1" applyFill="1" applyBorder="1" applyAlignment="1">
      <alignment horizontal="center" vertical="top"/>
    </xf>
    <xf numFmtId="3" fontId="3" fillId="2" borderId="18" xfId="1" applyNumberFormat="1" applyFont="1" applyFill="1" applyBorder="1" applyAlignment="1">
      <alignment horizontal="center" vertical="top"/>
    </xf>
    <xf numFmtId="0" fontId="3" fillId="2" borderId="29" xfId="1" applyFont="1" applyFill="1" applyBorder="1" applyAlignment="1">
      <alignment horizontal="center" vertical="top" wrapText="1"/>
    </xf>
    <xf numFmtId="0" fontId="3" fillId="2" borderId="17" xfId="1" applyFont="1" applyFill="1" applyBorder="1" applyAlignment="1">
      <alignment horizontal="center" vertical="top" wrapText="1"/>
    </xf>
    <xf numFmtId="3" fontId="3" fillId="2" borderId="2" xfId="0" applyNumberFormat="1" applyFont="1" applyFill="1" applyBorder="1" applyAlignment="1">
      <alignment horizontal="center" vertical="top"/>
    </xf>
    <xf numFmtId="3" fontId="3" fillId="2" borderId="3" xfId="0" applyNumberFormat="1" applyFont="1" applyFill="1" applyBorder="1" applyAlignment="1">
      <alignment horizontal="center" vertical="top"/>
    </xf>
    <xf numFmtId="3" fontId="3" fillId="2" borderId="18" xfId="0" applyNumberFormat="1" applyFont="1" applyFill="1" applyBorder="1" applyAlignment="1">
      <alignment horizontal="center" vertical="top"/>
    </xf>
    <xf numFmtId="0" fontId="2" fillId="2" borderId="1" xfId="1" applyFont="1" applyFill="1" applyBorder="1" applyAlignment="1">
      <alignment horizontal="center" vertical="top" wrapText="1"/>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18" xfId="0" applyFont="1" applyFill="1" applyBorder="1" applyAlignment="1">
      <alignment horizontal="center" vertical="top"/>
    </xf>
    <xf numFmtId="4" fontId="3" fillId="2" borderId="1" xfId="1" quotePrefix="1" applyNumberFormat="1" applyFont="1" applyFill="1" applyBorder="1" applyAlignment="1">
      <alignment horizontal="center" vertical="top" wrapText="1"/>
    </xf>
    <xf numFmtId="3" fontId="3" fillId="2" borderId="11"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0" fontId="3" fillId="2" borderId="3" xfId="1" applyFont="1" applyFill="1" applyBorder="1" applyAlignment="1">
      <alignment horizontal="center" vertical="top" wrapText="1"/>
    </xf>
    <xf numFmtId="0" fontId="3" fillId="2" borderId="18" xfId="1" applyFont="1" applyFill="1" applyBorder="1" applyAlignment="1">
      <alignment horizontal="center" vertical="top"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4" fontId="3" fillId="2" borderId="2" xfId="1" quotePrefix="1" applyNumberFormat="1" applyFont="1" applyFill="1" applyBorder="1" applyAlignment="1">
      <alignment horizontal="center" vertical="center" wrapText="1"/>
    </xf>
    <xf numFmtId="4" fontId="3" fillId="2" borderId="4" xfId="1" quotePrefix="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3" fontId="3" fillId="2" borderId="2" xfId="1" applyNumberFormat="1" applyFont="1" applyFill="1" applyBorder="1" applyAlignment="1">
      <alignment horizontal="center" vertical="center" wrapText="1"/>
    </xf>
    <xf numFmtId="3" fontId="3" fillId="2" borderId="4" xfId="1" applyNumberFormat="1" applyFont="1" applyFill="1" applyBorder="1" applyAlignment="1">
      <alignment horizontal="center" vertical="center" wrapText="1"/>
    </xf>
    <xf numFmtId="3" fontId="3" fillId="2" borderId="3" xfId="1" applyNumberFormat="1" applyFont="1" applyFill="1" applyBorder="1" applyAlignment="1">
      <alignment horizontal="center" vertical="center" wrapText="1"/>
    </xf>
    <xf numFmtId="0" fontId="2" fillId="2" borderId="16" xfId="1" applyFont="1" applyFill="1" applyBorder="1" applyAlignment="1">
      <alignment horizontal="left" vertical="top" wrapText="1"/>
    </xf>
    <xf numFmtId="0" fontId="2" fillId="2" borderId="20" xfId="1" applyFont="1" applyFill="1" applyBorder="1" applyAlignment="1">
      <alignment horizontal="left" vertical="top" wrapText="1"/>
    </xf>
    <xf numFmtId="0" fontId="2" fillId="2" borderId="15" xfId="1" applyFont="1" applyFill="1" applyBorder="1" applyAlignment="1">
      <alignment horizontal="center" vertical="top" wrapText="1"/>
    </xf>
    <xf numFmtId="0" fontId="2" fillId="2" borderId="19" xfId="1" applyFont="1" applyFill="1" applyBorder="1" applyAlignment="1">
      <alignment horizontal="center" vertical="top" wrapText="1"/>
    </xf>
    <xf numFmtId="165" fontId="2" fillId="2" borderId="15" xfId="2" applyNumberFormat="1" applyFont="1" applyFill="1" applyBorder="1" applyAlignment="1">
      <alignment horizontal="center" vertical="top" wrapText="1"/>
    </xf>
    <xf numFmtId="165" fontId="2" fillId="2" borderId="19" xfId="2" applyNumberFormat="1" applyFont="1" applyFill="1" applyBorder="1" applyAlignment="1">
      <alignment horizontal="center" vertical="top" wrapText="1"/>
    </xf>
    <xf numFmtId="0" fontId="3" fillId="2" borderId="11" xfId="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43" fontId="3" fillId="2" borderId="2" xfId="3" applyFont="1" applyFill="1" applyBorder="1" applyAlignment="1">
      <alignment horizontal="center" vertical="top" wrapText="1"/>
    </xf>
    <xf numFmtId="43" fontId="3" fillId="2" borderId="3" xfId="3" applyFont="1" applyFill="1" applyBorder="1" applyAlignment="1">
      <alignment horizontal="center" vertical="top" wrapText="1"/>
    </xf>
    <xf numFmtId="43" fontId="3" fillId="2" borderId="4" xfId="3" applyFont="1" applyFill="1" applyBorder="1" applyAlignment="1">
      <alignment horizontal="center" vertical="top" wrapText="1"/>
    </xf>
    <xf numFmtId="0" fontId="2" fillId="2" borderId="0" xfId="1" applyFont="1" applyFill="1" applyAlignment="1">
      <alignment horizontal="left" vertical="top" wrapText="1"/>
    </xf>
    <xf numFmtId="0" fontId="2" fillId="2" borderId="10"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3" fillId="2" borderId="31" xfId="1" applyFont="1" applyFill="1" applyBorder="1" applyAlignment="1">
      <alignment horizontal="center" vertical="top" wrapText="1"/>
    </xf>
    <xf numFmtId="0" fontId="3" fillId="2" borderId="32" xfId="1" applyFont="1" applyFill="1" applyBorder="1" applyAlignment="1">
      <alignment horizontal="center" vertical="top" wrapText="1"/>
    </xf>
    <xf numFmtId="0" fontId="3" fillId="2" borderId="22" xfId="1" applyFont="1" applyFill="1" applyBorder="1" applyAlignment="1">
      <alignment horizontal="center" vertical="top" wrapText="1"/>
    </xf>
    <xf numFmtId="3" fontId="3" fillId="2" borderId="2" xfId="2"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0" fontId="3" fillId="2" borderId="30" xfId="1" applyFont="1" applyFill="1" applyBorder="1" applyAlignment="1">
      <alignment horizontal="left" vertical="center" wrapText="1"/>
    </xf>
    <xf numFmtId="0" fontId="3" fillId="2" borderId="25" xfId="1" applyFont="1" applyFill="1" applyBorder="1" applyAlignment="1">
      <alignment horizontal="left" vertical="center" wrapText="1"/>
    </xf>
    <xf numFmtId="0" fontId="3" fillId="2" borderId="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cellXfs>
  <cellStyles count="4">
    <cellStyle name="Įprastas" xfId="0" builtinId="0"/>
    <cellStyle name="Įprastas 2" xfId="1"/>
    <cellStyle name="Kablelis" xfId="3" builtinId="3"/>
    <cellStyle name="Kablelis 2" xfId="2"/>
  </cellStyles>
  <dxfs count="0"/>
  <tableStyles count="0" defaultTableStyle="TableStyleMedium2" defaultPivotStyle="PivotStyleLight16"/>
  <colors>
    <mruColors>
      <color rgb="FFFFCCFF"/>
      <color rgb="FF66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8"/>
  <sheetViews>
    <sheetView topLeftCell="C52" zoomScale="73" zoomScaleNormal="73" workbookViewId="0">
      <selection activeCell="P25" sqref="P25"/>
    </sheetView>
  </sheetViews>
  <sheetFormatPr defaultColWidth="9.140625" defaultRowHeight="15" x14ac:dyDescent="0.25"/>
  <cols>
    <col min="1" max="1" width="27.85546875" style="44" customWidth="1"/>
    <col min="2" max="2" width="27.28515625" style="44" customWidth="1"/>
    <col min="3" max="3" width="22.28515625" style="44" customWidth="1"/>
    <col min="4" max="4" width="20.28515625" style="44" customWidth="1"/>
    <col min="5" max="5" width="27" style="44" customWidth="1"/>
    <col min="6" max="6" width="17.140625" style="44" customWidth="1"/>
    <col min="7" max="7" width="18.42578125" style="41" customWidth="1"/>
    <col min="8" max="8" width="15.5703125" style="41" customWidth="1"/>
    <col min="9" max="9" width="30.7109375" style="41" customWidth="1"/>
    <col min="10" max="10" width="20.7109375" style="41" customWidth="1"/>
    <col min="11" max="11" width="23.7109375" style="41" customWidth="1"/>
    <col min="12" max="12" width="15.140625" style="41" customWidth="1"/>
    <col min="13" max="13" width="10.42578125" style="41" customWidth="1"/>
    <col min="14" max="14" width="9.140625" style="41"/>
    <col min="15" max="15" width="11.42578125" style="41" customWidth="1"/>
    <col min="16" max="16" width="13" style="42" customWidth="1"/>
    <col min="17" max="17" width="13" style="41" customWidth="1"/>
    <col min="18" max="18" width="255.5703125" style="41" customWidth="1"/>
    <col min="19" max="19" width="67.5703125" style="1" customWidth="1"/>
    <col min="20" max="20" width="16.7109375" style="1" customWidth="1"/>
    <col min="21" max="16384" width="9.140625" style="1"/>
  </cols>
  <sheetData>
    <row r="1" spans="1:20" ht="14.45" customHeight="1" x14ac:dyDescent="0.25">
      <c r="A1" s="76" t="s">
        <v>103</v>
      </c>
      <c r="B1" s="77"/>
      <c r="C1" s="77"/>
      <c r="D1" s="77"/>
      <c r="E1" s="77"/>
      <c r="F1" s="77"/>
      <c r="G1" s="77"/>
      <c r="H1" s="77"/>
    </row>
    <row r="2" spans="1:20" ht="14.45" customHeight="1" x14ac:dyDescent="0.25">
      <c r="A2" s="78" t="s">
        <v>144</v>
      </c>
      <c r="B2" s="77"/>
      <c r="C2" s="77"/>
      <c r="D2" s="77"/>
      <c r="E2" s="77"/>
      <c r="F2" s="77"/>
      <c r="G2" s="77"/>
      <c r="H2" s="77"/>
      <c r="I2" s="77"/>
      <c r="J2" s="77"/>
      <c r="K2" s="77"/>
    </row>
    <row r="3" spans="1:20" ht="15.75" thickBot="1" x14ac:dyDescent="0.3">
      <c r="A3" s="64" t="s">
        <v>102</v>
      </c>
      <c r="G3" s="44"/>
      <c r="H3" s="44"/>
      <c r="I3" s="44"/>
      <c r="J3" s="44"/>
      <c r="K3" s="44"/>
    </row>
    <row r="4" spans="1:20" ht="14.45" customHeight="1" x14ac:dyDescent="0.25">
      <c r="A4" s="88" t="s">
        <v>0</v>
      </c>
      <c r="B4" s="99" t="s">
        <v>1</v>
      </c>
      <c r="C4" s="99" t="s">
        <v>2</v>
      </c>
      <c r="D4" s="101" t="s">
        <v>3</v>
      </c>
      <c r="E4" s="102"/>
      <c r="F4" s="103"/>
      <c r="G4" s="99" t="s">
        <v>4</v>
      </c>
      <c r="H4" s="101" t="s">
        <v>5</v>
      </c>
      <c r="I4" s="103"/>
      <c r="J4" s="99" t="s">
        <v>6</v>
      </c>
      <c r="K4" s="99" t="s">
        <v>7</v>
      </c>
      <c r="L4" s="99" t="s">
        <v>8</v>
      </c>
      <c r="M4" s="101" t="s">
        <v>9</v>
      </c>
      <c r="N4" s="103"/>
      <c r="O4" s="99" t="s">
        <v>10</v>
      </c>
      <c r="P4" s="107" t="s">
        <v>11</v>
      </c>
      <c r="Q4" s="99" t="s">
        <v>12</v>
      </c>
      <c r="R4" s="104" t="s">
        <v>13</v>
      </c>
    </row>
    <row r="5" spans="1:20" ht="30.75" thickBot="1" x14ac:dyDescent="0.3">
      <c r="A5" s="89"/>
      <c r="B5" s="100"/>
      <c r="C5" s="100"/>
      <c r="D5" s="79" t="s">
        <v>14</v>
      </c>
      <c r="E5" s="80" t="s">
        <v>15</v>
      </c>
      <c r="F5" s="22" t="s">
        <v>16</v>
      </c>
      <c r="G5" s="100"/>
      <c r="H5" s="22" t="s">
        <v>17</v>
      </c>
      <c r="I5" s="22" t="s">
        <v>18</v>
      </c>
      <c r="J5" s="106"/>
      <c r="K5" s="106"/>
      <c r="L5" s="100"/>
      <c r="M5" s="22" t="s">
        <v>19</v>
      </c>
      <c r="N5" s="22" t="s">
        <v>20</v>
      </c>
      <c r="O5" s="100"/>
      <c r="P5" s="108"/>
      <c r="Q5" s="100"/>
      <c r="R5" s="105"/>
    </row>
    <row r="6" spans="1:20" ht="225" x14ac:dyDescent="0.25">
      <c r="A6" s="85" t="s">
        <v>125</v>
      </c>
      <c r="B6" s="128">
        <f>F6+F12+F20+F22+F24+F26+F28</f>
        <v>227094474</v>
      </c>
      <c r="C6" s="95">
        <v>23510343</v>
      </c>
      <c r="D6" s="92" t="s">
        <v>98</v>
      </c>
      <c r="E6" s="90">
        <v>23510343</v>
      </c>
      <c r="F6" s="95">
        <f>+C6+E6</f>
        <v>47020686</v>
      </c>
      <c r="G6" s="95">
        <v>0</v>
      </c>
      <c r="H6" s="31" t="s">
        <v>33</v>
      </c>
      <c r="I6" s="31" t="s">
        <v>36</v>
      </c>
      <c r="J6" s="109" t="s">
        <v>21</v>
      </c>
      <c r="K6" s="124" t="s">
        <v>22</v>
      </c>
      <c r="L6" s="31" t="s">
        <v>23</v>
      </c>
      <c r="M6" s="31">
        <v>0</v>
      </c>
      <c r="N6" s="31" t="s">
        <v>24</v>
      </c>
      <c r="O6" s="21">
        <v>0</v>
      </c>
      <c r="P6" s="21">
        <v>598136</v>
      </c>
      <c r="Q6" s="47" t="s">
        <v>25</v>
      </c>
      <c r="R6" s="23" t="s">
        <v>97</v>
      </c>
      <c r="S6" s="2"/>
      <c r="T6" s="2"/>
    </row>
    <row r="7" spans="1:20" ht="75" x14ac:dyDescent="0.25">
      <c r="A7" s="86"/>
      <c r="B7" s="121"/>
      <c r="C7" s="96"/>
      <c r="D7" s="93"/>
      <c r="E7" s="96"/>
      <c r="F7" s="96"/>
      <c r="G7" s="96"/>
      <c r="H7" s="4" t="s">
        <v>34</v>
      </c>
      <c r="I7" s="4" t="s">
        <v>37</v>
      </c>
      <c r="J7" s="109"/>
      <c r="K7" s="125"/>
      <c r="L7" s="4" t="s">
        <v>80</v>
      </c>
      <c r="M7" s="4">
        <v>0</v>
      </c>
      <c r="N7" s="4" t="s">
        <v>24</v>
      </c>
      <c r="O7" s="5">
        <v>0</v>
      </c>
      <c r="P7" s="5">
        <v>1</v>
      </c>
      <c r="Q7" s="20" t="s">
        <v>25</v>
      </c>
      <c r="R7" s="24" t="s">
        <v>147</v>
      </c>
      <c r="S7" s="6"/>
    </row>
    <row r="8" spans="1:20" ht="315" x14ac:dyDescent="0.25">
      <c r="A8" s="86"/>
      <c r="B8" s="121"/>
      <c r="C8" s="96"/>
      <c r="D8" s="93"/>
      <c r="E8" s="96"/>
      <c r="F8" s="96"/>
      <c r="G8" s="91"/>
      <c r="H8" s="4" t="s">
        <v>35</v>
      </c>
      <c r="I8" s="4" t="s">
        <v>38</v>
      </c>
      <c r="J8" s="109"/>
      <c r="K8" s="125"/>
      <c r="L8" s="4" t="s">
        <v>26</v>
      </c>
      <c r="M8" s="4">
        <v>0</v>
      </c>
      <c r="N8" s="4" t="s">
        <v>24</v>
      </c>
      <c r="O8" s="5">
        <v>0</v>
      </c>
      <c r="P8" s="5">
        <v>4</v>
      </c>
      <c r="Q8" s="20" t="s">
        <v>25</v>
      </c>
      <c r="R8" s="25" t="s">
        <v>94</v>
      </c>
      <c r="S8" s="2"/>
    </row>
    <row r="9" spans="1:20" ht="210" x14ac:dyDescent="0.25">
      <c r="A9" s="86"/>
      <c r="B9" s="121"/>
      <c r="C9" s="96"/>
      <c r="D9" s="93"/>
      <c r="E9" s="96"/>
      <c r="F9" s="96"/>
      <c r="G9" s="90">
        <v>28653906</v>
      </c>
      <c r="H9" s="4" t="s">
        <v>41</v>
      </c>
      <c r="I9" s="4" t="s">
        <v>43</v>
      </c>
      <c r="J9" s="109"/>
      <c r="K9" s="125"/>
      <c r="L9" s="4" t="s">
        <v>32</v>
      </c>
      <c r="M9" s="4">
        <v>0</v>
      </c>
      <c r="N9" s="4" t="s">
        <v>24</v>
      </c>
      <c r="O9" s="5">
        <v>0</v>
      </c>
      <c r="P9" s="5">
        <v>654000</v>
      </c>
      <c r="Q9" s="4" t="s">
        <v>25</v>
      </c>
      <c r="R9" s="25" t="s">
        <v>176</v>
      </c>
      <c r="S9" s="2"/>
    </row>
    <row r="10" spans="1:20" ht="126.75" customHeight="1" x14ac:dyDescent="0.25">
      <c r="A10" s="86"/>
      <c r="B10" s="121"/>
      <c r="C10" s="96"/>
      <c r="D10" s="93"/>
      <c r="E10" s="96"/>
      <c r="F10" s="96"/>
      <c r="G10" s="91"/>
      <c r="H10" s="4" t="s">
        <v>44</v>
      </c>
      <c r="I10" s="4" t="s">
        <v>45</v>
      </c>
      <c r="J10" s="109"/>
      <c r="K10" s="125"/>
      <c r="L10" s="4" t="s">
        <v>31</v>
      </c>
      <c r="M10" s="4">
        <v>0</v>
      </c>
      <c r="N10" s="4">
        <v>2020</v>
      </c>
      <c r="O10" s="5" t="s">
        <v>24</v>
      </c>
      <c r="P10" s="5">
        <v>13</v>
      </c>
      <c r="Q10" s="4" t="s">
        <v>25</v>
      </c>
      <c r="R10" s="24" t="s">
        <v>177</v>
      </c>
    </row>
    <row r="11" spans="1:20" ht="409.5" x14ac:dyDescent="0.25">
      <c r="A11" s="86"/>
      <c r="B11" s="121"/>
      <c r="C11" s="91"/>
      <c r="D11" s="94"/>
      <c r="E11" s="91"/>
      <c r="F11" s="91"/>
      <c r="G11" s="39">
        <f>+F6-G9</f>
        <v>18366780</v>
      </c>
      <c r="H11" s="4" t="s">
        <v>27</v>
      </c>
      <c r="I11" s="4" t="s">
        <v>39</v>
      </c>
      <c r="J11" s="109"/>
      <c r="K11" s="125"/>
      <c r="L11" s="4" t="s">
        <v>76</v>
      </c>
      <c r="M11" s="4">
        <v>0</v>
      </c>
      <c r="N11" s="4">
        <v>2020</v>
      </c>
      <c r="O11" s="5" t="s">
        <v>24</v>
      </c>
      <c r="P11" s="5">
        <v>527800</v>
      </c>
      <c r="Q11" s="20" t="s">
        <v>25</v>
      </c>
      <c r="R11" s="25" t="s">
        <v>178</v>
      </c>
      <c r="S11" s="2"/>
    </row>
    <row r="12" spans="1:20" ht="225" x14ac:dyDescent="0.25">
      <c r="A12" s="86"/>
      <c r="B12" s="121"/>
      <c r="C12" s="90">
        <v>112511527</v>
      </c>
      <c r="D12" s="112" t="s">
        <v>98</v>
      </c>
      <c r="E12" s="90">
        <f>+F12-C12</f>
        <v>19854976</v>
      </c>
      <c r="F12" s="90">
        <v>132366503</v>
      </c>
      <c r="G12" s="90">
        <v>0</v>
      </c>
      <c r="H12" s="4" t="s">
        <v>33</v>
      </c>
      <c r="I12" s="19" t="s">
        <v>36</v>
      </c>
      <c r="J12" s="109" t="s">
        <v>28</v>
      </c>
      <c r="K12" s="125"/>
      <c r="L12" s="4" t="s">
        <v>23</v>
      </c>
      <c r="M12" s="4">
        <v>0</v>
      </c>
      <c r="N12" s="4" t="s">
        <v>24</v>
      </c>
      <c r="O12" s="5">
        <v>0</v>
      </c>
      <c r="P12" s="5">
        <v>793508</v>
      </c>
      <c r="Q12" s="20" t="s">
        <v>25</v>
      </c>
      <c r="R12" s="24" t="s">
        <v>97</v>
      </c>
      <c r="S12" s="6"/>
    </row>
    <row r="13" spans="1:20" ht="75" x14ac:dyDescent="0.25">
      <c r="A13" s="86"/>
      <c r="B13" s="121"/>
      <c r="C13" s="96"/>
      <c r="D13" s="93"/>
      <c r="E13" s="96"/>
      <c r="F13" s="96"/>
      <c r="G13" s="96"/>
      <c r="H13" s="4" t="s">
        <v>34</v>
      </c>
      <c r="I13" s="19" t="s">
        <v>37</v>
      </c>
      <c r="J13" s="109"/>
      <c r="K13" s="125"/>
      <c r="L13" s="4" t="s">
        <v>80</v>
      </c>
      <c r="M13" s="4">
        <v>0</v>
      </c>
      <c r="N13" s="4" t="s">
        <v>24</v>
      </c>
      <c r="O13" s="5">
        <v>0</v>
      </c>
      <c r="P13" s="5">
        <v>9</v>
      </c>
      <c r="Q13" s="20" t="s">
        <v>25</v>
      </c>
      <c r="R13" s="24" t="str">
        <f>R7</f>
        <v>The target value of number of territorial strategies is set equal to the number of regional centres in a corresponding NUTS II region (1 in Capital region, 9 in Mid-West region), assuming that 3 bigest cities may draft a single strategy with neighbouring municipalities of urban agglomeration.  Same territorial strategy applies to all actions of PO5 and ITI. When aggregating the final amount, double counting is removed at the level of ITI.
Value of indicator 2024 "0", because, achievement upon completion in the first supported projects.</v>
      </c>
    </row>
    <row r="14" spans="1:20" ht="300" x14ac:dyDescent="0.25">
      <c r="A14" s="86"/>
      <c r="B14" s="121"/>
      <c r="C14" s="96"/>
      <c r="D14" s="93"/>
      <c r="E14" s="96"/>
      <c r="F14" s="96"/>
      <c r="G14" s="91"/>
      <c r="H14" s="4" t="s">
        <v>35</v>
      </c>
      <c r="I14" s="19" t="s">
        <v>38</v>
      </c>
      <c r="J14" s="109"/>
      <c r="K14" s="125"/>
      <c r="L14" s="4" t="s">
        <v>26</v>
      </c>
      <c r="M14" s="4">
        <v>0</v>
      </c>
      <c r="N14" s="4" t="s">
        <v>24</v>
      </c>
      <c r="O14" s="5">
        <v>0</v>
      </c>
      <c r="P14" s="5">
        <v>22</v>
      </c>
      <c r="Q14" s="20" t="s">
        <v>25</v>
      </c>
      <c r="R14" s="25" t="s">
        <v>95</v>
      </c>
    </row>
    <row r="15" spans="1:20" ht="225" x14ac:dyDescent="0.25">
      <c r="A15" s="86"/>
      <c r="B15" s="121"/>
      <c r="C15" s="96"/>
      <c r="D15" s="93"/>
      <c r="E15" s="96"/>
      <c r="F15" s="96"/>
      <c r="G15" s="90">
        <v>73688082</v>
      </c>
      <c r="H15" s="4" t="s">
        <v>41</v>
      </c>
      <c r="I15" s="19" t="s">
        <v>43</v>
      </c>
      <c r="J15" s="109"/>
      <c r="K15" s="125"/>
      <c r="L15" s="4" t="s">
        <v>32</v>
      </c>
      <c r="M15" s="4">
        <v>0</v>
      </c>
      <c r="N15" s="4" t="s">
        <v>24</v>
      </c>
      <c r="O15" s="5">
        <v>0</v>
      </c>
      <c r="P15" s="5">
        <v>1682000</v>
      </c>
      <c r="Q15" s="4" t="s">
        <v>25</v>
      </c>
      <c r="R15" s="25" t="s">
        <v>179</v>
      </c>
      <c r="S15" s="2"/>
    </row>
    <row r="16" spans="1:20" ht="195" x14ac:dyDescent="0.25">
      <c r="A16" s="86"/>
      <c r="B16" s="121"/>
      <c r="C16" s="96"/>
      <c r="D16" s="93"/>
      <c r="E16" s="96"/>
      <c r="F16" s="96"/>
      <c r="G16" s="91"/>
      <c r="H16" s="4" t="s">
        <v>44</v>
      </c>
      <c r="I16" s="19" t="s">
        <v>45</v>
      </c>
      <c r="J16" s="109"/>
      <c r="K16" s="125"/>
      <c r="L16" s="4" t="s">
        <v>31</v>
      </c>
      <c r="M16" s="4">
        <v>0</v>
      </c>
      <c r="N16" s="4">
        <v>2020</v>
      </c>
      <c r="O16" s="5" t="s">
        <v>24</v>
      </c>
      <c r="P16" s="5">
        <v>34</v>
      </c>
      <c r="Q16" s="4" t="s">
        <v>25</v>
      </c>
      <c r="R16" s="24" t="s">
        <v>180</v>
      </c>
    </row>
    <row r="17" spans="1:19" ht="409.5" x14ac:dyDescent="0.25">
      <c r="A17" s="86"/>
      <c r="B17" s="121"/>
      <c r="C17" s="91"/>
      <c r="D17" s="94"/>
      <c r="E17" s="91"/>
      <c r="F17" s="91"/>
      <c r="G17" s="39">
        <f>+F12-G15</f>
        <v>58678421</v>
      </c>
      <c r="H17" s="4" t="s">
        <v>27</v>
      </c>
      <c r="I17" s="19" t="s">
        <v>40</v>
      </c>
      <c r="J17" s="109"/>
      <c r="K17" s="125"/>
      <c r="L17" s="4" t="s">
        <v>76</v>
      </c>
      <c r="M17" s="4">
        <v>0</v>
      </c>
      <c r="N17" s="4">
        <v>2020</v>
      </c>
      <c r="O17" s="5" t="s">
        <v>24</v>
      </c>
      <c r="P17" s="5">
        <v>1686200</v>
      </c>
      <c r="Q17" s="20" t="s">
        <v>25</v>
      </c>
      <c r="R17" s="25" t="s">
        <v>181</v>
      </c>
      <c r="S17" s="2"/>
    </row>
    <row r="18" spans="1:19" ht="182.25" customHeight="1" x14ac:dyDescent="0.25">
      <c r="A18" s="86"/>
      <c r="B18" s="121"/>
      <c r="C18" s="90">
        <v>2000000</v>
      </c>
      <c r="D18" s="97" t="s">
        <v>137</v>
      </c>
      <c r="E18" s="90">
        <v>2000000</v>
      </c>
      <c r="F18" s="90">
        <v>4000000</v>
      </c>
      <c r="G18" s="40">
        <v>4000000</v>
      </c>
      <c r="H18" s="4" t="s">
        <v>136</v>
      </c>
      <c r="I18" s="19" t="s">
        <v>118</v>
      </c>
      <c r="J18" s="110" t="s">
        <v>21</v>
      </c>
      <c r="K18" s="125"/>
      <c r="L18" s="4" t="s">
        <v>91</v>
      </c>
      <c r="M18" s="4">
        <v>0</v>
      </c>
      <c r="N18" s="4" t="s">
        <v>24</v>
      </c>
      <c r="O18" s="5">
        <v>0</v>
      </c>
      <c r="P18" s="5">
        <v>3700</v>
      </c>
      <c r="Q18" s="20" t="s">
        <v>25</v>
      </c>
      <c r="R18" s="25" t="s">
        <v>160</v>
      </c>
      <c r="S18" s="2"/>
    </row>
    <row r="19" spans="1:19" ht="165.75" customHeight="1" x14ac:dyDescent="0.25">
      <c r="A19" s="86"/>
      <c r="B19" s="121"/>
      <c r="C19" s="91"/>
      <c r="D19" s="98"/>
      <c r="E19" s="91"/>
      <c r="F19" s="91"/>
      <c r="G19" s="40"/>
      <c r="H19" s="4" t="s">
        <v>27</v>
      </c>
      <c r="I19" s="19" t="s">
        <v>40</v>
      </c>
      <c r="J19" s="111"/>
      <c r="K19" s="125"/>
      <c r="L19" s="4" t="s">
        <v>76</v>
      </c>
      <c r="M19" s="4">
        <v>0</v>
      </c>
      <c r="N19" s="4">
        <v>2020</v>
      </c>
      <c r="O19" s="5" t="s">
        <v>24</v>
      </c>
      <c r="P19" s="5">
        <v>28200</v>
      </c>
      <c r="Q19" s="20" t="s">
        <v>25</v>
      </c>
      <c r="R19" s="25" t="s">
        <v>161</v>
      </c>
      <c r="S19" s="2"/>
    </row>
    <row r="20" spans="1:19" ht="405" x14ac:dyDescent="0.25">
      <c r="A20" s="86"/>
      <c r="B20" s="121"/>
      <c r="C20" s="90">
        <v>12000000</v>
      </c>
      <c r="D20" s="97" t="s">
        <v>137</v>
      </c>
      <c r="E20" s="90">
        <v>2117647</v>
      </c>
      <c r="F20" s="113">
        <f>+C20+E20</f>
        <v>14117647</v>
      </c>
      <c r="G20" s="90">
        <v>14117647</v>
      </c>
      <c r="H20" s="4" t="s">
        <v>168</v>
      </c>
      <c r="I20" s="19" t="s">
        <v>118</v>
      </c>
      <c r="J20" s="110" t="s">
        <v>28</v>
      </c>
      <c r="K20" s="125"/>
      <c r="L20" s="4" t="s">
        <v>91</v>
      </c>
      <c r="M20" s="4">
        <v>0</v>
      </c>
      <c r="N20" s="4" t="s">
        <v>24</v>
      </c>
      <c r="O20" s="5">
        <v>0</v>
      </c>
      <c r="P20" s="5">
        <v>13000</v>
      </c>
      <c r="Q20" s="4" t="s">
        <v>25</v>
      </c>
      <c r="R20" s="24" t="s">
        <v>182</v>
      </c>
      <c r="S20" s="2"/>
    </row>
    <row r="21" spans="1:19" ht="255" x14ac:dyDescent="0.25">
      <c r="A21" s="86"/>
      <c r="B21" s="121"/>
      <c r="C21" s="91"/>
      <c r="D21" s="98"/>
      <c r="E21" s="91"/>
      <c r="F21" s="113"/>
      <c r="G21" s="91"/>
      <c r="H21" s="4" t="s">
        <v>27</v>
      </c>
      <c r="I21" s="19" t="s">
        <v>39</v>
      </c>
      <c r="J21" s="111"/>
      <c r="K21" s="125"/>
      <c r="L21" s="4" t="s">
        <v>76</v>
      </c>
      <c r="M21" s="4">
        <v>0</v>
      </c>
      <c r="N21" s="4">
        <v>2020</v>
      </c>
      <c r="O21" s="5" t="s">
        <v>24</v>
      </c>
      <c r="P21" s="5">
        <v>99500</v>
      </c>
      <c r="Q21" s="4" t="s">
        <v>25</v>
      </c>
      <c r="R21" s="24" t="s">
        <v>183</v>
      </c>
      <c r="S21" s="2"/>
    </row>
    <row r="22" spans="1:19" ht="409.5" x14ac:dyDescent="0.25">
      <c r="A22" s="86"/>
      <c r="B22" s="121"/>
      <c r="C22" s="90">
        <f>F22/2</f>
        <v>850000</v>
      </c>
      <c r="D22" s="97" t="s">
        <v>138</v>
      </c>
      <c r="E22" s="90">
        <f>F22/2</f>
        <v>850000</v>
      </c>
      <c r="F22" s="90">
        <f>G22</f>
        <v>1700000</v>
      </c>
      <c r="G22" s="90">
        <v>1700000</v>
      </c>
      <c r="H22" s="4" t="s">
        <v>115</v>
      </c>
      <c r="I22" s="19" t="s">
        <v>118</v>
      </c>
      <c r="J22" s="110" t="s">
        <v>21</v>
      </c>
      <c r="K22" s="125"/>
      <c r="L22" s="4" t="s">
        <v>91</v>
      </c>
      <c r="M22" s="4">
        <v>0</v>
      </c>
      <c r="N22" s="4" t="s">
        <v>24</v>
      </c>
      <c r="O22" s="5">
        <v>0</v>
      </c>
      <c r="P22" s="5">
        <v>1700</v>
      </c>
      <c r="Q22" s="4" t="s">
        <v>25</v>
      </c>
      <c r="R22" s="24" t="s">
        <v>128</v>
      </c>
      <c r="S22" s="2"/>
    </row>
    <row r="23" spans="1:19" ht="240" x14ac:dyDescent="0.25">
      <c r="A23" s="86"/>
      <c r="B23" s="121"/>
      <c r="C23" s="91"/>
      <c r="D23" s="98"/>
      <c r="E23" s="91"/>
      <c r="F23" s="91"/>
      <c r="G23" s="91"/>
      <c r="H23" s="4" t="s">
        <v>27</v>
      </c>
      <c r="I23" s="19" t="s">
        <v>39</v>
      </c>
      <c r="J23" s="111"/>
      <c r="K23" s="125"/>
      <c r="L23" s="4" t="s">
        <v>76</v>
      </c>
      <c r="M23" s="4">
        <v>0</v>
      </c>
      <c r="N23" s="4">
        <v>2020</v>
      </c>
      <c r="O23" s="5" t="s">
        <v>24</v>
      </c>
      <c r="P23" s="5">
        <v>12000</v>
      </c>
      <c r="Q23" s="4" t="s">
        <v>25</v>
      </c>
      <c r="R23" s="24" t="s">
        <v>129</v>
      </c>
      <c r="S23" s="2"/>
    </row>
    <row r="24" spans="1:19" ht="405" x14ac:dyDescent="0.25">
      <c r="A24" s="86"/>
      <c r="B24" s="121"/>
      <c r="C24" s="90">
        <f>ROUND(F24*0.85,0)</f>
        <v>4500000</v>
      </c>
      <c r="D24" s="127" t="s">
        <v>138</v>
      </c>
      <c r="E24" s="90">
        <f>ROUND(F24*0.15,0)</f>
        <v>794118</v>
      </c>
      <c r="F24" s="90">
        <f>G24</f>
        <v>5294118</v>
      </c>
      <c r="G24" s="90">
        <v>5294118</v>
      </c>
      <c r="H24" s="4" t="s">
        <v>115</v>
      </c>
      <c r="I24" s="19" t="s">
        <v>118</v>
      </c>
      <c r="J24" s="110" t="s">
        <v>28</v>
      </c>
      <c r="K24" s="125"/>
      <c r="L24" s="4" t="s">
        <v>91</v>
      </c>
      <c r="M24" s="4">
        <v>0</v>
      </c>
      <c r="N24" s="4" t="s">
        <v>24</v>
      </c>
      <c r="O24" s="5">
        <v>0</v>
      </c>
      <c r="P24" s="5">
        <v>5300</v>
      </c>
      <c r="Q24" s="4" t="s">
        <v>25</v>
      </c>
      <c r="R24" s="24" t="s">
        <v>126</v>
      </c>
      <c r="S24" s="2"/>
    </row>
    <row r="25" spans="1:19" ht="240" x14ac:dyDescent="0.25">
      <c r="A25" s="86"/>
      <c r="B25" s="121"/>
      <c r="C25" s="91"/>
      <c r="D25" s="127"/>
      <c r="E25" s="91"/>
      <c r="F25" s="91"/>
      <c r="G25" s="91"/>
      <c r="H25" s="4" t="s">
        <v>27</v>
      </c>
      <c r="I25" s="19" t="s">
        <v>39</v>
      </c>
      <c r="J25" s="111"/>
      <c r="K25" s="125"/>
      <c r="L25" s="4" t="s">
        <v>76</v>
      </c>
      <c r="M25" s="4">
        <v>0</v>
      </c>
      <c r="N25" s="4">
        <v>2020</v>
      </c>
      <c r="O25" s="5" t="s">
        <v>24</v>
      </c>
      <c r="P25" s="5">
        <v>31700</v>
      </c>
      <c r="Q25" s="4" t="s">
        <v>25</v>
      </c>
      <c r="R25" s="24" t="s">
        <v>127</v>
      </c>
      <c r="S25" s="2"/>
    </row>
    <row r="26" spans="1:19" ht="210" x14ac:dyDescent="0.25">
      <c r="A26" s="86"/>
      <c r="B26" s="121"/>
      <c r="C26" s="90">
        <v>3723132</v>
      </c>
      <c r="D26" s="127" t="s">
        <v>101</v>
      </c>
      <c r="E26" s="90">
        <v>3723132</v>
      </c>
      <c r="F26" s="90">
        <f>+C26+E26</f>
        <v>7446264</v>
      </c>
      <c r="G26" s="90">
        <f>+F26</f>
        <v>7446264</v>
      </c>
      <c r="H26" s="4" t="s">
        <v>41</v>
      </c>
      <c r="I26" s="4" t="s">
        <v>43</v>
      </c>
      <c r="J26" s="110" t="s">
        <v>21</v>
      </c>
      <c r="K26" s="125"/>
      <c r="L26" s="4" t="s">
        <v>32</v>
      </c>
      <c r="M26" s="4">
        <v>0</v>
      </c>
      <c r="N26" s="4" t="s">
        <v>24</v>
      </c>
      <c r="O26" s="5">
        <v>0</v>
      </c>
      <c r="P26" s="5">
        <v>170000</v>
      </c>
      <c r="Q26" s="4" t="s">
        <v>25</v>
      </c>
      <c r="R26" s="25" t="s">
        <v>184</v>
      </c>
      <c r="S26" s="6"/>
    </row>
    <row r="27" spans="1:19" ht="105" x14ac:dyDescent="0.25">
      <c r="A27" s="86"/>
      <c r="B27" s="121"/>
      <c r="C27" s="91"/>
      <c r="D27" s="127"/>
      <c r="E27" s="91"/>
      <c r="F27" s="91"/>
      <c r="G27" s="91"/>
      <c r="H27" s="4" t="s">
        <v>44</v>
      </c>
      <c r="I27" s="19" t="s">
        <v>45</v>
      </c>
      <c r="J27" s="111"/>
      <c r="K27" s="125"/>
      <c r="L27" s="4" t="s">
        <v>31</v>
      </c>
      <c r="M27" s="4">
        <v>0</v>
      </c>
      <c r="N27" s="4">
        <v>2020</v>
      </c>
      <c r="O27" s="5" t="s">
        <v>24</v>
      </c>
      <c r="P27" s="70">
        <v>3.4</v>
      </c>
      <c r="Q27" s="4" t="s">
        <v>25</v>
      </c>
      <c r="R27" s="24" t="s">
        <v>185</v>
      </c>
      <c r="S27" s="2"/>
    </row>
    <row r="28" spans="1:19" ht="195" x14ac:dyDescent="0.25">
      <c r="A28" s="86"/>
      <c r="B28" s="121"/>
      <c r="C28" s="90">
        <v>16276868</v>
      </c>
      <c r="D28" s="127" t="s">
        <v>101</v>
      </c>
      <c r="E28" s="90">
        <v>2872388</v>
      </c>
      <c r="F28" s="90">
        <f>+C28+E28</f>
        <v>19149256</v>
      </c>
      <c r="G28" s="90">
        <f>+F28</f>
        <v>19149256</v>
      </c>
      <c r="H28" s="4" t="s">
        <v>41</v>
      </c>
      <c r="I28" s="4" t="s">
        <v>43</v>
      </c>
      <c r="J28" s="110" t="s">
        <v>28</v>
      </c>
      <c r="K28" s="125"/>
      <c r="L28" s="4" t="s">
        <v>91</v>
      </c>
      <c r="M28" s="4">
        <v>0</v>
      </c>
      <c r="N28" s="4" t="s">
        <v>24</v>
      </c>
      <c r="O28" s="5">
        <v>0</v>
      </c>
      <c r="P28" s="5">
        <v>437000</v>
      </c>
      <c r="Q28" s="4" t="s">
        <v>25</v>
      </c>
      <c r="R28" s="25" t="s">
        <v>186</v>
      </c>
      <c r="S28" s="2"/>
    </row>
    <row r="29" spans="1:19" ht="105" x14ac:dyDescent="0.25">
      <c r="A29" s="87"/>
      <c r="B29" s="129"/>
      <c r="C29" s="91"/>
      <c r="D29" s="127"/>
      <c r="E29" s="91"/>
      <c r="F29" s="91"/>
      <c r="G29" s="91"/>
      <c r="H29" s="4" t="s">
        <v>44</v>
      </c>
      <c r="I29" s="19" t="s">
        <v>45</v>
      </c>
      <c r="J29" s="111"/>
      <c r="K29" s="125"/>
      <c r="L29" s="4" t="s">
        <v>31</v>
      </c>
      <c r="M29" s="4">
        <v>0</v>
      </c>
      <c r="N29" s="4">
        <v>2020</v>
      </c>
      <c r="O29" s="5" t="s">
        <v>24</v>
      </c>
      <c r="P29" s="70">
        <v>8.6999999999999993</v>
      </c>
      <c r="Q29" s="4" t="s">
        <v>25</v>
      </c>
      <c r="R29" s="24" t="s">
        <v>187</v>
      </c>
      <c r="S29" s="2"/>
    </row>
    <row r="30" spans="1:19" ht="100.9" customHeight="1" x14ac:dyDescent="0.25">
      <c r="A30" s="118" t="s">
        <v>124</v>
      </c>
      <c r="B30" s="120">
        <f>F30</f>
        <v>113390395</v>
      </c>
      <c r="C30" s="90">
        <f>ROUND(F30*0.85,0)</f>
        <v>96381836</v>
      </c>
      <c r="D30" s="123" t="s">
        <v>99</v>
      </c>
      <c r="E30" s="90">
        <f>ROUND(F30*0.15,0)</f>
        <v>17008559</v>
      </c>
      <c r="F30" s="90">
        <f>G30+G33</f>
        <v>113390395</v>
      </c>
      <c r="G30" s="90">
        <v>0</v>
      </c>
      <c r="H30" s="4" t="s">
        <v>33</v>
      </c>
      <c r="I30" s="4" t="s">
        <v>36</v>
      </c>
      <c r="J30" s="110" t="s">
        <v>28</v>
      </c>
      <c r="K30" s="125"/>
      <c r="L30" s="4" t="s">
        <v>23</v>
      </c>
      <c r="M30" s="4">
        <v>0</v>
      </c>
      <c r="N30" s="4" t="s">
        <v>24</v>
      </c>
      <c r="O30" s="5">
        <v>0</v>
      </c>
      <c r="P30" s="5">
        <v>0</v>
      </c>
      <c r="Q30" s="4" t="s">
        <v>25</v>
      </c>
      <c r="R30" s="24" t="s">
        <v>87</v>
      </c>
      <c r="S30" s="2"/>
    </row>
    <row r="31" spans="1:19" ht="75" x14ac:dyDescent="0.25">
      <c r="A31" s="86"/>
      <c r="B31" s="121"/>
      <c r="C31" s="96"/>
      <c r="D31" s="123"/>
      <c r="E31" s="96"/>
      <c r="F31" s="96"/>
      <c r="G31" s="96"/>
      <c r="H31" s="4" t="s">
        <v>34</v>
      </c>
      <c r="I31" s="4" t="s">
        <v>37</v>
      </c>
      <c r="J31" s="130"/>
      <c r="K31" s="125"/>
      <c r="L31" s="4" t="s">
        <v>80</v>
      </c>
      <c r="M31" s="4">
        <v>0</v>
      </c>
      <c r="N31" s="4" t="s">
        <v>24</v>
      </c>
      <c r="O31" s="5">
        <v>0</v>
      </c>
      <c r="P31" s="5">
        <v>0</v>
      </c>
      <c r="Q31" s="4" t="s">
        <v>25</v>
      </c>
      <c r="R31" s="24" t="str">
        <f>R30</f>
        <v>Action supports the integrated territorial strategies, which also includes support from action 5.1.1, therefore is eliminated due to avoid double counting.</v>
      </c>
      <c r="S31" s="2"/>
    </row>
    <row r="32" spans="1:19" ht="45" x14ac:dyDescent="0.25">
      <c r="A32" s="86"/>
      <c r="B32" s="121"/>
      <c r="C32" s="96"/>
      <c r="D32" s="123"/>
      <c r="E32" s="96"/>
      <c r="F32" s="96"/>
      <c r="G32" s="91"/>
      <c r="H32" s="4" t="s">
        <v>35</v>
      </c>
      <c r="I32" s="4" t="s">
        <v>38</v>
      </c>
      <c r="J32" s="130"/>
      <c r="K32" s="125"/>
      <c r="L32" s="4" t="s">
        <v>26</v>
      </c>
      <c r="M32" s="4">
        <v>0</v>
      </c>
      <c r="N32" s="4" t="s">
        <v>24</v>
      </c>
      <c r="O32" s="5">
        <v>0</v>
      </c>
      <c r="P32" s="5">
        <v>0</v>
      </c>
      <c r="Q32" s="4" t="s">
        <v>25</v>
      </c>
      <c r="R32" s="24" t="s">
        <v>88</v>
      </c>
      <c r="S32" s="2"/>
    </row>
    <row r="33" spans="1:19" ht="360" customHeight="1" x14ac:dyDescent="0.25">
      <c r="A33" s="86"/>
      <c r="B33" s="121"/>
      <c r="C33" s="96"/>
      <c r="D33" s="123"/>
      <c r="E33" s="96"/>
      <c r="F33" s="96"/>
      <c r="G33" s="115">
        <v>113390395</v>
      </c>
      <c r="H33" s="4" t="s">
        <v>41</v>
      </c>
      <c r="I33" s="4" t="s">
        <v>42</v>
      </c>
      <c r="J33" s="130"/>
      <c r="K33" s="125"/>
      <c r="L33" s="4" t="s">
        <v>32</v>
      </c>
      <c r="M33" s="4">
        <v>0</v>
      </c>
      <c r="N33" s="4" t="s">
        <v>24</v>
      </c>
      <c r="O33" s="5">
        <v>0</v>
      </c>
      <c r="P33" s="5">
        <v>1294000</v>
      </c>
      <c r="Q33" s="4" t="s">
        <v>25</v>
      </c>
      <c r="R33" s="25" t="s">
        <v>139</v>
      </c>
      <c r="S33" s="7"/>
    </row>
    <row r="34" spans="1:19" ht="105" x14ac:dyDescent="0.25">
      <c r="A34" s="86"/>
      <c r="B34" s="121"/>
      <c r="C34" s="96"/>
      <c r="D34" s="123"/>
      <c r="E34" s="96"/>
      <c r="F34" s="96"/>
      <c r="G34" s="116"/>
      <c r="H34" s="4" t="s">
        <v>44</v>
      </c>
      <c r="I34" s="4" t="s">
        <v>45</v>
      </c>
      <c r="J34" s="130"/>
      <c r="K34" s="125"/>
      <c r="L34" s="4" t="s">
        <v>31</v>
      </c>
      <c r="M34" s="4">
        <v>0</v>
      </c>
      <c r="N34" s="4">
        <v>2020</v>
      </c>
      <c r="O34" s="5" t="s">
        <v>24</v>
      </c>
      <c r="P34" s="5">
        <v>26</v>
      </c>
      <c r="Q34" s="4" t="s">
        <v>25</v>
      </c>
      <c r="R34" s="24" t="s">
        <v>111</v>
      </c>
    </row>
    <row r="35" spans="1:19" ht="57.6" customHeight="1" thickBot="1" x14ac:dyDescent="0.3">
      <c r="A35" s="119"/>
      <c r="B35" s="122"/>
      <c r="C35" s="114"/>
      <c r="D35" s="123"/>
      <c r="E35" s="114"/>
      <c r="F35" s="114"/>
      <c r="G35" s="117"/>
      <c r="H35" s="26" t="s">
        <v>27</v>
      </c>
      <c r="I35" s="26" t="s">
        <v>105</v>
      </c>
      <c r="J35" s="131"/>
      <c r="K35" s="126"/>
      <c r="L35" s="26" t="s">
        <v>31</v>
      </c>
      <c r="M35" s="26">
        <v>0</v>
      </c>
      <c r="N35" s="26">
        <v>2020</v>
      </c>
      <c r="O35" s="27" t="s">
        <v>24</v>
      </c>
      <c r="P35" s="28">
        <v>129.5</v>
      </c>
      <c r="Q35" s="26" t="s">
        <v>25</v>
      </c>
      <c r="R35" s="29" t="s">
        <v>107</v>
      </c>
      <c r="S35" s="3"/>
    </row>
    <row r="36" spans="1:19" x14ac:dyDescent="0.25">
      <c r="A36" s="64"/>
      <c r="B36" s="64" t="s">
        <v>46</v>
      </c>
      <c r="C36" s="71">
        <f>+C6+C18+C22+C26</f>
        <v>30083475</v>
      </c>
      <c r="D36" s="71"/>
      <c r="E36" s="71">
        <f>E6+E22+E26</f>
        <v>28083475</v>
      </c>
      <c r="F36" s="71">
        <f>F6+F22+F26</f>
        <v>56166950</v>
      </c>
      <c r="G36" s="71">
        <f>G6+G9+G11+G22+G26</f>
        <v>56166950</v>
      </c>
      <c r="H36" s="64"/>
      <c r="I36" s="64"/>
      <c r="J36" s="81"/>
      <c r="K36" s="81"/>
      <c r="L36" s="64"/>
      <c r="M36" s="64"/>
      <c r="N36" s="64"/>
      <c r="O36" s="64">
        <f>+SUM(O6:O35)</f>
        <v>0</v>
      </c>
      <c r="P36" s="71">
        <f>+SUM(P6:P35)</f>
        <v>8037994.6000000006</v>
      </c>
      <c r="Q36" s="64"/>
      <c r="R36" s="64"/>
    </row>
    <row r="37" spans="1:19" x14ac:dyDescent="0.25">
      <c r="A37" s="64"/>
      <c r="B37" s="64" t="s">
        <v>47</v>
      </c>
      <c r="C37" s="71">
        <f>C12+C20+C24+C28+C30</f>
        <v>241670231</v>
      </c>
      <c r="D37" s="71"/>
      <c r="E37" s="71">
        <f>E12+E20+E24+E28+E30</f>
        <v>42647688</v>
      </c>
      <c r="F37" s="71">
        <f>F12+F20+F24+F28+F30</f>
        <v>284317919</v>
      </c>
      <c r="G37" s="71">
        <f>G15+G17+G20+G24+G28+G33</f>
        <v>284317919</v>
      </c>
      <c r="H37" s="64"/>
      <c r="I37" s="64"/>
      <c r="J37" s="64"/>
      <c r="K37" s="64"/>
      <c r="L37" s="64"/>
      <c r="M37" s="64"/>
      <c r="N37" s="64"/>
      <c r="O37" s="64"/>
      <c r="P37" s="71"/>
      <c r="Q37" s="64"/>
      <c r="R37" s="75"/>
    </row>
    <row r="38" spans="1:19" x14ac:dyDescent="0.25">
      <c r="A38" s="64"/>
      <c r="B38" s="64"/>
      <c r="C38" s="82">
        <f>C36/(C36+C37)</f>
        <v>0.11070125019748581</v>
      </c>
      <c r="D38" s="64"/>
      <c r="E38" s="64"/>
      <c r="F38" s="64"/>
      <c r="G38" s="81"/>
      <c r="H38" s="64"/>
      <c r="I38" s="64"/>
      <c r="J38" s="64"/>
      <c r="K38" s="64"/>
      <c r="L38" s="64"/>
      <c r="M38" s="64"/>
      <c r="N38" s="64"/>
      <c r="O38" s="64"/>
      <c r="P38" s="64"/>
      <c r="Q38" s="64"/>
      <c r="R38" s="64"/>
    </row>
    <row r="39" spans="1:19" ht="15.75" thickBot="1" x14ac:dyDescent="0.3">
      <c r="C39" s="83"/>
    </row>
    <row r="40" spans="1:19" ht="30.75" thickBot="1" x14ac:dyDescent="0.3">
      <c r="A40" s="84" t="s">
        <v>51</v>
      </c>
      <c r="B40" s="67" t="s">
        <v>53</v>
      </c>
      <c r="C40" s="67" t="s">
        <v>82</v>
      </c>
      <c r="D40" s="67" t="s">
        <v>83</v>
      </c>
      <c r="E40" s="67" t="s">
        <v>6</v>
      </c>
      <c r="F40" s="67" t="s">
        <v>7</v>
      </c>
      <c r="G40" s="67" t="s">
        <v>84</v>
      </c>
      <c r="H40" s="67" t="s">
        <v>10</v>
      </c>
      <c r="I40" s="68" t="s">
        <v>58</v>
      </c>
    </row>
    <row r="41" spans="1:19" ht="100.9" customHeight="1" x14ac:dyDescent="0.25">
      <c r="A41" s="31" t="str">
        <f>H6</f>
        <v>RCO74</v>
      </c>
      <c r="B41" s="31" t="str">
        <f>I6</f>
        <v>Population covered by projects in the framework of strategies for integrated territorial development (gyventojai, kuriems taikomi projektai, vykdomi pagal integruotas teritorinio vystymo programas)</v>
      </c>
      <c r="C41" s="31" t="str">
        <f>L6</f>
        <v xml:space="preserve"> Persons</v>
      </c>
      <c r="D41" s="31">
        <v>0</v>
      </c>
      <c r="E41" s="31" t="s">
        <v>21</v>
      </c>
      <c r="F41" s="31" t="s">
        <v>29</v>
      </c>
      <c r="G41" s="31" t="s">
        <v>24</v>
      </c>
      <c r="H41" s="21">
        <f>O6</f>
        <v>0</v>
      </c>
      <c r="I41" s="21">
        <f>P6</f>
        <v>598136</v>
      </c>
      <c r="L41" s="69"/>
    </row>
    <row r="42" spans="1:19" ht="100.9" customHeight="1" x14ac:dyDescent="0.25">
      <c r="A42" s="4" t="str">
        <f>H12</f>
        <v>RCO74</v>
      </c>
      <c r="B42" s="4" t="str">
        <f>I12</f>
        <v>Population covered by projects in the framework of strategies for integrated territorial development (gyventojai, kuriems taikomi projektai, vykdomi pagal integruotas teritorinio vystymo programas)</v>
      </c>
      <c r="C42" s="4" t="str">
        <f>L12</f>
        <v xml:space="preserve"> Persons</v>
      </c>
      <c r="D42" s="4">
        <v>0</v>
      </c>
      <c r="E42" s="4" t="s">
        <v>30</v>
      </c>
      <c r="F42" s="4" t="s">
        <v>29</v>
      </c>
      <c r="G42" s="4" t="s">
        <v>24</v>
      </c>
      <c r="H42" s="5">
        <f>O12</f>
        <v>0</v>
      </c>
      <c r="I42" s="5">
        <f>P12</f>
        <v>793508</v>
      </c>
      <c r="L42" s="69"/>
    </row>
    <row r="43" spans="1:19" ht="72" customHeight="1" x14ac:dyDescent="0.25">
      <c r="A43" s="4" t="str">
        <f>H7</f>
        <v>RCO75</v>
      </c>
      <c r="B43" s="4" t="str">
        <f>I7</f>
        <v>Strategies for integrated territorial development (integruotos teritorinio vystymo strategijos, kurioms suteikta parama)</v>
      </c>
      <c r="C43" s="4" t="str">
        <f>L7</f>
        <v>contributions to strategies</v>
      </c>
      <c r="D43" s="4">
        <v>0</v>
      </c>
      <c r="E43" s="4" t="s">
        <v>21</v>
      </c>
      <c r="F43" s="4" t="s">
        <v>29</v>
      </c>
      <c r="G43" s="4" t="s">
        <v>24</v>
      </c>
      <c r="H43" s="5">
        <f>O7</f>
        <v>0</v>
      </c>
      <c r="I43" s="5">
        <f>P7</f>
        <v>1</v>
      </c>
    </row>
    <row r="44" spans="1:19" ht="72" customHeight="1" x14ac:dyDescent="0.25">
      <c r="A44" s="4" t="str">
        <f>H13</f>
        <v>RCO75</v>
      </c>
      <c r="B44" s="4" t="str">
        <f>I13</f>
        <v>Strategies for integrated territorial development (integruotos teritorinio vystymo strategijos, kurioms suteikta parama)</v>
      </c>
      <c r="C44" s="4" t="str">
        <f>L13</f>
        <v>contributions to strategies</v>
      </c>
      <c r="D44" s="4">
        <v>0</v>
      </c>
      <c r="E44" s="4" t="s">
        <v>30</v>
      </c>
      <c r="F44" s="4" t="s">
        <v>29</v>
      </c>
      <c r="G44" s="4" t="s">
        <v>24</v>
      </c>
      <c r="H44" s="5">
        <f>O13</f>
        <v>0</v>
      </c>
      <c r="I44" s="5">
        <f>P13</f>
        <v>9</v>
      </c>
    </row>
    <row r="45" spans="1:19" ht="60" x14ac:dyDescent="0.25">
      <c r="A45" s="4" t="str">
        <f>H8</f>
        <v>RCO76</v>
      </c>
      <c r="B45" s="4" t="str">
        <f>I8</f>
        <v>Integrated projects for territorial development (integruoti teritorinio vystymo projektai)</v>
      </c>
      <c r="C45" s="4" t="str">
        <f>L8</f>
        <v>Projects</v>
      </c>
      <c r="D45" s="4">
        <v>0</v>
      </c>
      <c r="E45" s="4" t="s">
        <v>21</v>
      </c>
      <c r="F45" s="4" t="s">
        <v>29</v>
      </c>
      <c r="G45" s="4" t="s">
        <v>24</v>
      </c>
      <c r="H45" s="5">
        <f>O8</f>
        <v>0</v>
      </c>
      <c r="I45" s="5">
        <f>P8</f>
        <v>4</v>
      </c>
    </row>
    <row r="46" spans="1:19" ht="60" x14ac:dyDescent="0.25">
      <c r="A46" s="4" t="str">
        <f>H14</f>
        <v>RCO76</v>
      </c>
      <c r="B46" s="4" t="str">
        <f>I14</f>
        <v>Integrated projects for territorial development (integruoti teritorinio vystymo projektai)</v>
      </c>
      <c r="C46" s="4" t="str">
        <f>L14</f>
        <v>Projects</v>
      </c>
      <c r="D46" s="4">
        <v>0</v>
      </c>
      <c r="E46" s="4" t="s">
        <v>30</v>
      </c>
      <c r="F46" s="4" t="s">
        <v>29</v>
      </c>
      <c r="G46" s="4" t="s">
        <v>24</v>
      </c>
      <c r="H46" s="5">
        <f>O14</f>
        <v>0</v>
      </c>
      <c r="I46" s="5">
        <v>22</v>
      </c>
    </row>
    <row r="47" spans="1:19" ht="75" x14ac:dyDescent="0.25">
      <c r="A47" s="4" t="str">
        <f>H9</f>
        <v>RCO114</v>
      </c>
      <c r="B47" s="4" t="str">
        <f>I9</f>
        <v>Open space created or rehabilitated in urban areas (atviros erdvės, sukurtos arba atkurtos miestų vietovėse)</v>
      </c>
      <c r="C47" s="4" t="str">
        <f>L9</f>
        <v>m2</v>
      </c>
      <c r="D47" s="4">
        <v>0</v>
      </c>
      <c r="E47" s="4" t="s">
        <v>21</v>
      </c>
      <c r="F47" s="4" t="s">
        <v>29</v>
      </c>
      <c r="G47" s="4" t="s">
        <v>24</v>
      </c>
      <c r="H47" s="5">
        <f>O9</f>
        <v>0</v>
      </c>
      <c r="I47" s="5">
        <f>P9+P26</f>
        <v>824000</v>
      </c>
    </row>
    <row r="48" spans="1:19" ht="75" x14ac:dyDescent="0.25">
      <c r="A48" s="4" t="str">
        <f>H15</f>
        <v>RCO114</v>
      </c>
      <c r="B48" s="4" t="str">
        <f>I15</f>
        <v>Open space created or rehabilitated in urban areas (atviros erdvės, sukurtos arba atkurtos miestų vietovėse)</v>
      </c>
      <c r="C48" s="4" t="str">
        <f>L15</f>
        <v>m2</v>
      </c>
      <c r="D48" s="4">
        <v>0</v>
      </c>
      <c r="E48" s="4" t="s">
        <v>30</v>
      </c>
      <c r="F48" s="4" t="s">
        <v>29</v>
      </c>
      <c r="G48" s="4" t="s">
        <v>24</v>
      </c>
      <c r="H48" s="5">
        <f>O15+O33</f>
        <v>0</v>
      </c>
      <c r="I48" s="5">
        <f>P15+P28+P33</f>
        <v>3413000</v>
      </c>
    </row>
    <row r="49" spans="1:30" ht="180" x14ac:dyDescent="0.25">
      <c r="A49" s="4" t="str">
        <f>H22</f>
        <v>specific product</v>
      </c>
      <c r="B49" s="4" t="str">
        <f>I22</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49" s="4" t="str">
        <f>L22</f>
        <v>m2</v>
      </c>
      <c r="D49" s="4">
        <f t="shared" ref="D49" si="0">M22</f>
        <v>0</v>
      </c>
      <c r="E49" s="4" t="s">
        <v>21</v>
      </c>
      <c r="F49" s="4" t="s">
        <v>29</v>
      </c>
      <c r="G49" s="4" t="str">
        <f>N22</f>
        <v>n/a</v>
      </c>
      <c r="H49" s="4">
        <f>O22</f>
        <v>0</v>
      </c>
      <c r="I49" s="50">
        <f>+P18+P22</f>
        <v>5400</v>
      </c>
    </row>
    <row r="50" spans="1:30" ht="180" x14ac:dyDescent="0.25">
      <c r="A50" s="4" t="str">
        <f>H20</f>
        <v>specificoutput</v>
      </c>
      <c r="B50" s="4" t="str">
        <f>I20</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0" s="4" t="str">
        <f>L20</f>
        <v>m2</v>
      </c>
      <c r="D50" s="4">
        <f>M20</f>
        <v>0</v>
      </c>
      <c r="E50" s="4" t="s">
        <v>30</v>
      </c>
      <c r="F50" s="4" t="s">
        <v>29</v>
      </c>
      <c r="G50" s="4" t="str">
        <f>N20</f>
        <v>n/a</v>
      </c>
      <c r="H50" s="4">
        <f>O20</f>
        <v>0</v>
      </c>
      <c r="I50" s="50">
        <f>P20+P24</f>
        <v>18300</v>
      </c>
      <c r="P50" s="64"/>
      <c r="Q50" s="64"/>
      <c r="R50" s="64">
        <f t="shared" ref="R50:AD50" si="1">S20</f>
        <v>0</v>
      </c>
      <c r="S50">
        <f t="shared" si="1"/>
        <v>0</v>
      </c>
      <c r="T50">
        <f t="shared" si="1"/>
        <v>0</v>
      </c>
      <c r="U50">
        <f t="shared" si="1"/>
        <v>0</v>
      </c>
      <c r="V50">
        <f t="shared" si="1"/>
        <v>0</v>
      </c>
      <c r="W50">
        <f t="shared" si="1"/>
        <v>0</v>
      </c>
      <c r="X50">
        <f t="shared" si="1"/>
        <v>0</v>
      </c>
      <c r="Y50">
        <f t="shared" si="1"/>
        <v>0</v>
      </c>
      <c r="Z50">
        <f t="shared" si="1"/>
        <v>0</v>
      </c>
      <c r="AA50">
        <f t="shared" si="1"/>
        <v>0</v>
      </c>
      <c r="AB50">
        <f t="shared" si="1"/>
        <v>0</v>
      </c>
      <c r="AC50">
        <f t="shared" si="1"/>
        <v>0</v>
      </c>
      <c r="AD50">
        <f t="shared" si="1"/>
        <v>0</v>
      </c>
    </row>
    <row r="51" spans="1:30" ht="129.75" customHeight="1" x14ac:dyDescent="0.25">
      <c r="A51" s="4" t="str">
        <f>H35</f>
        <v>specific result</v>
      </c>
      <c r="B51" s="4" t="str">
        <f>I35</f>
        <v>Created or rehabilitated areas, used for economic activity (Sukurtos arba atkurtos teritorijos, naudojamos ekonominei veiklai)</v>
      </c>
      <c r="C51" s="4" t="str">
        <f>L35</f>
        <v>ha</v>
      </c>
      <c r="D51" s="4">
        <v>0</v>
      </c>
      <c r="E51" s="4" t="s">
        <v>30</v>
      </c>
      <c r="F51" s="4" t="s">
        <v>29</v>
      </c>
      <c r="G51" s="4">
        <v>2020</v>
      </c>
      <c r="H51" s="5" t="s">
        <v>24</v>
      </c>
      <c r="I51" s="70">
        <f>P35</f>
        <v>129.5</v>
      </c>
    </row>
    <row r="52" spans="1:30" ht="120" x14ac:dyDescent="0.25">
      <c r="A52" s="4" t="str">
        <f>H10</f>
        <v>RCR52</v>
      </c>
      <c r="B52" s="4" t="str">
        <f>I10</f>
        <v>Rehabilitated land used for green areas, social housing, economic or community activities (rekultivuota žemė, naudojama žaliesiems plotams, socialiniams būstams, ekonominei arba kitai paskirčiai)</v>
      </c>
      <c r="C52" s="4" t="str">
        <f>L10</f>
        <v>ha</v>
      </c>
      <c r="D52" s="4">
        <v>0</v>
      </c>
      <c r="E52" s="4" t="s">
        <v>21</v>
      </c>
      <c r="F52" s="4" t="s">
        <v>29</v>
      </c>
      <c r="G52" s="4">
        <v>2020</v>
      </c>
      <c r="H52" s="5" t="s">
        <v>24</v>
      </c>
      <c r="I52" s="70">
        <f>P10+P27</f>
        <v>16.399999999999999</v>
      </c>
    </row>
    <row r="53" spans="1:30" ht="120" x14ac:dyDescent="0.25">
      <c r="A53" s="4" t="str">
        <f>H16</f>
        <v>RCR52</v>
      </c>
      <c r="B53" s="4" t="str">
        <f>I16</f>
        <v>Rehabilitated land used for green areas, social housing, economic or community activities (rekultivuota žemė, naudojama žaliesiems plotams, socialiniams būstams, ekonominei arba kitai paskirčiai)</v>
      </c>
      <c r="C53" s="4" t="str">
        <f>L16</f>
        <v>ha</v>
      </c>
      <c r="D53" s="4">
        <v>0</v>
      </c>
      <c r="E53" s="4" t="s">
        <v>30</v>
      </c>
      <c r="F53" s="4" t="s">
        <v>29</v>
      </c>
      <c r="G53" s="4">
        <v>2020</v>
      </c>
      <c r="H53" s="5" t="s">
        <v>24</v>
      </c>
      <c r="I53" s="70">
        <f>P16+P29+P34</f>
        <v>68.7</v>
      </c>
    </row>
    <row r="54" spans="1:30" ht="75" x14ac:dyDescent="0.25">
      <c r="A54" s="4" t="str">
        <f>H11</f>
        <v>specific result</v>
      </c>
      <c r="B54" s="4" t="str">
        <f>I11</f>
        <v xml:space="preserve"> Annual users of consolidated public services (Metinis konsoliduotų viešųjų paslaugų vartotojų skaičius)</v>
      </c>
      <c r="C54" s="4" t="str">
        <f>L11</f>
        <v>users/year</v>
      </c>
      <c r="D54" s="4">
        <v>0</v>
      </c>
      <c r="E54" s="4" t="s">
        <v>21</v>
      </c>
      <c r="F54" s="4" t="s">
        <v>29</v>
      </c>
      <c r="G54" s="4">
        <v>2020</v>
      </c>
      <c r="H54" s="5" t="s">
        <v>24</v>
      </c>
      <c r="I54" s="5">
        <f>+P11+P19+P23</f>
        <v>568000</v>
      </c>
    </row>
    <row r="55" spans="1:30" ht="60" x14ac:dyDescent="0.25">
      <c r="A55" s="4" t="str">
        <f>H17</f>
        <v>specific result</v>
      </c>
      <c r="B55" s="4" t="str">
        <f>I17</f>
        <v>Annual users of consolidated public services (Metinis konsoliduotų viešųjų paslaugų vartotojų skaičius)</v>
      </c>
      <c r="C55" s="4" t="str">
        <f>L17</f>
        <v>users/year</v>
      </c>
      <c r="D55" s="4">
        <v>0</v>
      </c>
      <c r="E55" s="4" t="s">
        <v>30</v>
      </c>
      <c r="F55" s="4" t="s">
        <v>29</v>
      </c>
      <c r="G55" s="4">
        <v>2020</v>
      </c>
      <c r="H55" s="5" t="s">
        <v>24</v>
      </c>
      <c r="I55" s="5">
        <f>P17+P21+P25</f>
        <v>1817400</v>
      </c>
    </row>
    <row r="56" spans="1:30" x14ac:dyDescent="0.25">
      <c r="A56" s="64"/>
      <c r="B56" s="64"/>
      <c r="C56" s="64"/>
      <c r="D56" s="64">
        <f>SUM(D41:D55)</f>
        <v>0</v>
      </c>
      <c r="E56" s="64"/>
      <c r="F56" s="64"/>
      <c r="G56" s="64"/>
      <c r="H56" s="64">
        <f>SUM(H41:H55)</f>
        <v>0</v>
      </c>
      <c r="I56" s="71">
        <f>SUM(I41:I55)</f>
        <v>8037994.6000000006</v>
      </c>
      <c r="J56" s="64" t="b">
        <f>I56=P36</f>
        <v>1</v>
      </c>
    </row>
    <row r="57" spans="1:30" x14ac:dyDescent="0.25">
      <c r="A57" s="64"/>
      <c r="B57" s="64"/>
      <c r="C57" s="64"/>
      <c r="D57" s="64"/>
      <c r="E57" s="64"/>
      <c r="F57" s="64"/>
      <c r="G57" s="64"/>
      <c r="H57" s="64"/>
      <c r="I57" s="64"/>
      <c r="J57" s="64"/>
    </row>
    <row r="58" spans="1:30" x14ac:dyDescent="0.25">
      <c r="A58" s="64"/>
      <c r="B58" s="64"/>
      <c r="C58" s="64"/>
      <c r="D58" s="64"/>
      <c r="E58" s="64"/>
      <c r="F58" s="64"/>
      <c r="G58" s="64"/>
      <c r="H58" s="64"/>
      <c r="I58" s="64"/>
      <c r="J58" s="64"/>
    </row>
  </sheetData>
  <mergeCells count="75">
    <mergeCell ref="K6:K35"/>
    <mergeCell ref="D24:D25"/>
    <mergeCell ref="D28:D29"/>
    <mergeCell ref="D26:D27"/>
    <mergeCell ref="B6:B29"/>
    <mergeCell ref="G22:G23"/>
    <mergeCell ref="G24:G25"/>
    <mergeCell ref="J30:J35"/>
    <mergeCell ref="J24:J25"/>
    <mergeCell ref="C26:C27"/>
    <mergeCell ref="C28:C29"/>
    <mergeCell ref="F22:F23"/>
    <mergeCell ref="F24:F25"/>
    <mergeCell ref="E22:E23"/>
    <mergeCell ref="E24:E25"/>
    <mergeCell ref="E30:E35"/>
    <mergeCell ref="F30:F35"/>
    <mergeCell ref="G30:G32"/>
    <mergeCell ref="G33:G35"/>
    <mergeCell ref="A30:A35"/>
    <mergeCell ref="B30:B35"/>
    <mergeCell ref="C30:C35"/>
    <mergeCell ref="D30:D35"/>
    <mergeCell ref="C24:C25"/>
    <mergeCell ref="J26:J27"/>
    <mergeCell ref="J28:J29"/>
    <mergeCell ref="E26:E27"/>
    <mergeCell ref="F26:F27"/>
    <mergeCell ref="E28:E29"/>
    <mergeCell ref="F28:F29"/>
    <mergeCell ref="G28:G29"/>
    <mergeCell ref="J12:J17"/>
    <mergeCell ref="J22:J23"/>
    <mergeCell ref="J6:J11"/>
    <mergeCell ref="D12:D17"/>
    <mergeCell ref="J20:J21"/>
    <mergeCell ref="G12:G14"/>
    <mergeCell ref="F20:F21"/>
    <mergeCell ref="G20:G21"/>
    <mergeCell ref="E20:E21"/>
    <mergeCell ref="E12:E17"/>
    <mergeCell ref="D18:D19"/>
    <mergeCell ref="F18:F19"/>
    <mergeCell ref="J18:J19"/>
    <mergeCell ref="D20:D21"/>
    <mergeCell ref="F12:F17"/>
    <mergeCell ref="R4:R5"/>
    <mergeCell ref="J4:J5"/>
    <mergeCell ref="K4:K5"/>
    <mergeCell ref="L4:L5"/>
    <mergeCell ref="M4:N4"/>
    <mergeCell ref="O4:O5"/>
    <mergeCell ref="P4:P5"/>
    <mergeCell ref="Q4:Q5"/>
    <mergeCell ref="D4:F4"/>
    <mergeCell ref="C18:C19"/>
    <mergeCell ref="E18:E19"/>
    <mergeCell ref="G4:G5"/>
    <mergeCell ref="H4:I4"/>
    <mergeCell ref="A6:A29"/>
    <mergeCell ref="A4:A5"/>
    <mergeCell ref="G26:G27"/>
    <mergeCell ref="D6:D11"/>
    <mergeCell ref="G6:G8"/>
    <mergeCell ref="C6:C11"/>
    <mergeCell ref="C22:C23"/>
    <mergeCell ref="G15:G16"/>
    <mergeCell ref="D22:D23"/>
    <mergeCell ref="E6:E11"/>
    <mergeCell ref="F6:F11"/>
    <mergeCell ref="G9:G10"/>
    <mergeCell ref="C12:C17"/>
    <mergeCell ref="C20:C21"/>
    <mergeCell ref="B4:B5"/>
    <mergeCell ref="C4:C5"/>
  </mergeCells>
  <pageMargins left="0.7" right="0.7" top="0.75" bottom="0.75" header="0.3" footer="0.3"/>
  <pageSetup paperSize="9" scale="1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1"/>
  <sheetViews>
    <sheetView tabSelected="1" topLeftCell="B54" zoomScale="75" zoomScaleNormal="75" workbookViewId="0">
      <selection activeCell="I57" sqref="I57"/>
    </sheetView>
  </sheetViews>
  <sheetFormatPr defaultColWidth="9.140625" defaultRowHeight="15" x14ac:dyDescent="0.25"/>
  <cols>
    <col min="1" max="1" width="31.42578125" style="44" customWidth="1"/>
    <col min="2" max="2" width="24.140625" style="44" customWidth="1"/>
    <col min="3" max="3" width="17.140625" style="44" customWidth="1"/>
    <col min="4" max="4" width="23.85546875" style="44" customWidth="1"/>
    <col min="5" max="5" width="24" style="44" customWidth="1"/>
    <col min="6" max="6" width="20.140625" style="44" customWidth="1"/>
    <col min="7" max="7" width="21" style="41" customWidth="1"/>
    <col min="8" max="8" width="14.42578125" style="41" customWidth="1"/>
    <col min="9" max="9" width="29" style="41" customWidth="1"/>
    <col min="10" max="10" width="14.42578125" style="41" customWidth="1"/>
    <col min="11" max="11" width="10.28515625" style="41" customWidth="1"/>
    <col min="12" max="12" width="14.42578125" style="41" customWidth="1"/>
    <col min="13" max="13" width="13.42578125" style="41" customWidth="1"/>
    <col min="14" max="14" width="11" style="41" customWidth="1"/>
    <col min="15" max="15" width="10.28515625" style="41" customWidth="1"/>
    <col min="16" max="16" width="12.28515625" style="42" customWidth="1"/>
    <col min="17" max="17" width="16.85546875" style="41" customWidth="1"/>
    <col min="18" max="18" width="200.5703125" style="41" customWidth="1"/>
    <col min="19" max="19" width="22.5703125" style="1" customWidth="1"/>
    <col min="20" max="20" width="17.85546875" style="1" customWidth="1"/>
    <col min="21" max="16384" width="9.140625" style="1"/>
  </cols>
  <sheetData>
    <row r="1" spans="1:20" ht="15.75" customHeight="1" x14ac:dyDescent="0.25">
      <c r="A1" s="151" t="s">
        <v>103</v>
      </c>
      <c r="B1" s="151"/>
      <c r="C1" s="151"/>
      <c r="D1" s="151"/>
      <c r="E1" s="151"/>
      <c r="F1" s="151"/>
      <c r="G1" s="151"/>
      <c r="H1" s="151"/>
      <c r="I1" s="151"/>
    </row>
    <row r="2" spans="1:20" x14ac:dyDescent="0.25">
      <c r="A2" s="43" t="s">
        <v>145</v>
      </c>
    </row>
    <row r="3" spans="1:20" ht="15.75" thickBot="1" x14ac:dyDescent="0.3">
      <c r="A3" s="64" t="s">
        <v>102</v>
      </c>
    </row>
    <row r="4" spans="1:20" x14ac:dyDescent="0.25">
      <c r="A4" s="152" t="s">
        <v>0</v>
      </c>
      <c r="B4" s="99" t="s">
        <v>1</v>
      </c>
      <c r="C4" s="99" t="s">
        <v>2</v>
      </c>
      <c r="D4" s="101" t="s">
        <v>3</v>
      </c>
      <c r="E4" s="102"/>
      <c r="F4" s="103"/>
      <c r="G4" s="99" t="s">
        <v>4</v>
      </c>
      <c r="H4" s="101" t="s">
        <v>5</v>
      </c>
      <c r="I4" s="103"/>
      <c r="J4" s="99" t="s">
        <v>6</v>
      </c>
      <c r="K4" s="99" t="s">
        <v>7</v>
      </c>
      <c r="L4" s="142" t="s">
        <v>8</v>
      </c>
      <c r="M4" s="142" t="s">
        <v>9</v>
      </c>
      <c r="N4" s="142"/>
      <c r="O4" s="142" t="s">
        <v>10</v>
      </c>
      <c r="P4" s="144" t="s">
        <v>11</v>
      </c>
      <c r="Q4" s="142" t="s">
        <v>12</v>
      </c>
      <c r="R4" s="140" t="s">
        <v>13</v>
      </c>
    </row>
    <row r="5" spans="1:20" ht="30.75" thickBot="1" x14ac:dyDescent="0.3">
      <c r="A5" s="153"/>
      <c r="B5" s="100"/>
      <c r="C5" s="100"/>
      <c r="D5" s="22" t="s">
        <v>14</v>
      </c>
      <c r="E5" s="22" t="s">
        <v>15</v>
      </c>
      <c r="F5" s="22" t="s">
        <v>16</v>
      </c>
      <c r="G5" s="100"/>
      <c r="H5" s="22" t="s">
        <v>17</v>
      </c>
      <c r="I5" s="22" t="s">
        <v>18</v>
      </c>
      <c r="J5" s="100"/>
      <c r="K5" s="100"/>
      <c r="L5" s="143"/>
      <c r="M5" s="22" t="s">
        <v>19</v>
      </c>
      <c r="N5" s="22" t="s">
        <v>20</v>
      </c>
      <c r="O5" s="143"/>
      <c r="P5" s="145"/>
      <c r="Q5" s="143"/>
      <c r="R5" s="141"/>
    </row>
    <row r="6" spans="1:20" ht="210" x14ac:dyDescent="0.25">
      <c r="A6" s="85" t="s">
        <v>123</v>
      </c>
      <c r="B6" s="95">
        <f>F6+F10+F14+F16</f>
        <v>199019274</v>
      </c>
      <c r="C6" s="96">
        <v>26906033</v>
      </c>
      <c r="D6" s="130" t="s">
        <v>98</v>
      </c>
      <c r="E6" s="95">
        <v>26906033</v>
      </c>
      <c r="F6" s="95">
        <f>+C6+E6</f>
        <v>53812066</v>
      </c>
      <c r="G6" s="96">
        <v>0</v>
      </c>
      <c r="H6" s="31" t="s">
        <v>33</v>
      </c>
      <c r="I6" s="45" t="s">
        <v>36</v>
      </c>
      <c r="J6" s="130" t="s">
        <v>21</v>
      </c>
      <c r="K6" s="146" t="s">
        <v>22</v>
      </c>
      <c r="L6" s="46" t="s">
        <v>23</v>
      </c>
      <c r="M6" s="31">
        <v>0</v>
      </c>
      <c r="N6" s="31" t="s">
        <v>24</v>
      </c>
      <c r="O6" s="21">
        <v>0</v>
      </c>
      <c r="P6" s="21">
        <v>204025</v>
      </c>
      <c r="Q6" s="47" t="s">
        <v>25</v>
      </c>
      <c r="R6" s="23" t="s">
        <v>92</v>
      </c>
      <c r="S6" s="2"/>
    </row>
    <row r="7" spans="1:20" ht="120" x14ac:dyDescent="0.25">
      <c r="A7" s="86"/>
      <c r="B7" s="96"/>
      <c r="C7" s="96"/>
      <c r="D7" s="130"/>
      <c r="E7" s="96"/>
      <c r="F7" s="96"/>
      <c r="G7" s="96"/>
      <c r="H7" s="4" t="s">
        <v>34</v>
      </c>
      <c r="I7" s="19" t="s">
        <v>37</v>
      </c>
      <c r="J7" s="130"/>
      <c r="K7" s="130"/>
      <c r="L7" s="48" t="s">
        <v>80</v>
      </c>
      <c r="M7" s="4">
        <v>0</v>
      </c>
      <c r="N7" s="4" t="s">
        <v>24</v>
      </c>
      <c r="O7" s="5">
        <v>0</v>
      </c>
      <c r="P7" s="5">
        <v>1</v>
      </c>
      <c r="Q7" s="20" t="s">
        <v>25</v>
      </c>
      <c r="R7" s="24" t="s">
        <v>148</v>
      </c>
      <c r="S7" s="2"/>
      <c r="T7" s="7"/>
    </row>
    <row r="8" spans="1:20" ht="345" x14ac:dyDescent="0.25">
      <c r="A8" s="86"/>
      <c r="B8" s="96"/>
      <c r="C8" s="96"/>
      <c r="D8" s="130"/>
      <c r="E8" s="96"/>
      <c r="F8" s="96"/>
      <c r="G8" s="96"/>
      <c r="H8" s="4" t="s">
        <v>35</v>
      </c>
      <c r="I8" s="19" t="s">
        <v>38</v>
      </c>
      <c r="J8" s="130"/>
      <c r="K8" s="130"/>
      <c r="L8" s="48" t="s">
        <v>26</v>
      </c>
      <c r="M8" s="4">
        <v>0</v>
      </c>
      <c r="N8" s="4" t="s">
        <v>24</v>
      </c>
      <c r="O8" s="5">
        <v>0</v>
      </c>
      <c r="P8" s="5">
        <v>4</v>
      </c>
      <c r="Q8" s="20" t="s">
        <v>25</v>
      </c>
      <c r="R8" s="24" t="s">
        <v>96</v>
      </c>
      <c r="S8" s="2"/>
    </row>
    <row r="9" spans="1:20" ht="409.5" x14ac:dyDescent="0.25">
      <c r="A9" s="86"/>
      <c r="B9" s="96"/>
      <c r="C9" s="91"/>
      <c r="D9" s="111"/>
      <c r="E9" s="91"/>
      <c r="F9" s="91"/>
      <c r="G9" s="72">
        <f>+F6</f>
        <v>53812066</v>
      </c>
      <c r="H9" s="4" t="s">
        <v>27</v>
      </c>
      <c r="I9" s="19" t="s">
        <v>40</v>
      </c>
      <c r="J9" s="111"/>
      <c r="K9" s="111"/>
      <c r="L9" s="48" t="s">
        <v>85</v>
      </c>
      <c r="M9" s="4">
        <v>0</v>
      </c>
      <c r="N9" s="4">
        <v>2020</v>
      </c>
      <c r="O9" s="5">
        <v>0</v>
      </c>
      <c r="P9" s="5">
        <v>1546300</v>
      </c>
      <c r="Q9" s="20" t="s">
        <v>25</v>
      </c>
      <c r="R9" s="25" t="s">
        <v>169</v>
      </c>
      <c r="S9" s="2"/>
    </row>
    <row r="10" spans="1:20" ht="210" x14ac:dyDescent="0.25">
      <c r="A10" s="86"/>
      <c r="B10" s="96"/>
      <c r="C10" s="90">
        <v>113576127</v>
      </c>
      <c r="D10" s="112" t="s">
        <v>98</v>
      </c>
      <c r="E10" s="112">
        <v>20042846</v>
      </c>
      <c r="F10" s="112">
        <v>133618973</v>
      </c>
      <c r="G10" s="112">
        <v>0</v>
      </c>
      <c r="H10" s="4" t="s">
        <v>33</v>
      </c>
      <c r="I10" s="19" t="s">
        <v>36</v>
      </c>
      <c r="J10" s="110" t="s">
        <v>28</v>
      </c>
      <c r="K10" s="110" t="s">
        <v>22</v>
      </c>
      <c r="L10" s="48" t="s">
        <v>23</v>
      </c>
      <c r="M10" s="4">
        <v>0</v>
      </c>
      <c r="N10" s="4" t="s">
        <v>24</v>
      </c>
      <c r="O10" s="5">
        <v>0</v>
      </c>
      <c r="P10" s="5">
        <v>915646</v>
      </c>
      <c r="Q10" s="20" t="s">
        <v>25</v>
      </c>
      <c r="R10" s="24" t="s">
        <v>92</v>
      </c>
    </row>
    <row r="11" spans="1:20" ht="105" x14ac:dyDescent="0.25">
      <c r="A11" s="86"/>
      <c r="B11" s="96"/>
      <c r="C11" s="96"/>
      <c r="D11" s="93"/>
      <c r="E11" s="93"/>
      <c r="F11" s="93"/>
      <c r="G11" s="93"/>
      <c r="H11" s="4" t="s">
        <v>34</v>
      </c>
      <c r="I11" s="19" t="s">
        <v>37</v>
      </c>
      <c r="J11" s="130"/>
      <c r="K11" s="130"/>
      <c r="L11" s="48" t="s">
        <v>80</v>
      </c>
      <c r="M11" s="4">
        <v>0</v>
      </c>
      <c r="N11" s="4" t="s">
        <v>24</v>
      </c>
      <c r="O11" s="5">
        <v>0</v>
      </c>
      <c r="P11" s="5">
        <v>9</v>
      </c>
      <c r="Q11" s="20" t="s">
        <v>25</v>
      </c>
      <c r="R11" s="24" t="s">
        <v>149</v>
      </c>
      <c r="S11" s="2"/>
    </row>
    <row r="12" spans="1:20" ht="345" x14ac:dyDescent="0.25">
      <c r="A12" s="86"/>
      <c r="B12" s="96"/>
      <c r="C12" s="96"/>
      <c r="D12" s="93"/>
      <c r="E12" s="93"/>
      <c r="F12" s="93"/>
      <c r="G12" s="93"/>
      <c r="H12" s="4" t="s">
        <v>35</v>
      </c>
      <c r="I12" s="19" t="s">
        <v>38</v>
      </c>
      <c r="J12" s="130"/>
      <c r="K12" s="130"/>
      <c r="L12" s="48" t="s">
        <v>26</v>
      </c>
      <c r="M12" s="4">
        <v>0</v>
      </c>
      <c r="N12" s="4" t="s">
        <v>24</v>
      </c>
      <c r="O12" s="5">
        <v>0</v>
      </c>
      <c r="P12" s="5">
        <v>22</v>
      </c>
      <c r="Q12" s="20" t="s">
        <v>25</v>
      </c>
      <c r="R12" s="25" t="s">
        <v>96</v>
      </c>
    </row>
    <row r="13" spans="1:20" ht="409.5" x14ac:dyDescent="0.25">
      <c r="A13" s="86"/>
      <c r="B13" s="96"/>
      <c r="C13" s="91"/>
      <c r="D13" s="94"/>
      <c r="E13" s="94"/>
      <c r="F13" s="94"/>
      <c r="G13" s="73">
        <f>+F10</f>
        <v>133618973</v>
      </c>
      <c r="H13" s="4" t="s">
        <v>27</v>
      </c>
      <c r="I13" s="19" t="s">
        <v>39</v>
      </c>
      <c r="J13" s="111"/>
      <c r="K13" s="111"/>
      <c r="L13" s="48" t="s">
        <v>76</v>
      </c>
      <c r="M13" s="4">
        <v>0</v>
      </c>
      <c r="N13" s="4">
        <v>2020</v>
      </c>
      <c r="O13" s="5" t="s">
        <v>24</v>
      </c>
      <c r="P13" s="5">
        <v>3839600</v>
      </c>
      <c r="Q13" s="20" t="s">
        <v>25</v>
      </c>
      <c r="R13" s="25" t="s">
        <v>170</v>
      </c>
      <c r="S13" s="2"/>
    </row>
    <row r="14" spans="1:20" ht="409.5" x14ac:dyDescent="0.25">
      <c r="A14" s="86"/>
      <c r="B14" s="96"/>
      <c r="C14" s="113">
        <f>F14/2</f>
        <v>950000</v>
      </c>
      <c r="D14" s="97" t="s">
        <v>138</v>
      </c>
      <c r="E14" s="90">
        <f>F14/2</f>
        <v>950000</v>
      </c>
      <c r="F14" s="90">
        <f>G14</f>
        <v>1900000</v>
      </c>
      <c r="G14" s="90">
        <v>1900000</v>
      </c>
      <c r="H14" s="4" t="s">
        <v>115</v>
      </c>
      <c r="I14" s="19" t="s">
        <v>118</v>
      </c>
      <c r="J14" s="110" t="s">
        <v>21</v>
      </c>
      <c r="K14" s="110"/>
      <c r="L14" s="4" t="s">
        <v>91</v>
      </c>
      <c r="M14" s="4">
        <v>0</v>
      </c>
      <c r="N14" s="4" t="s">
        <v>24</v>
      </c>
      <c r="O14" s="5">
        <v>0</v>
      </c>
      <c r="P14" s="5">
        <v>1800</v>
      </c>
      <c r="Q14" s="4" t="s">
        <v>25</v>
      </c>
      <c r="R14" s="24" t="s">
        <v>132</v>
      </c>
      <c r="S14" s="2"/>
    </row>
    <row r="15" spans="1:20" ht="270" x14ac:dyDescent="0.25">
      <c r="A15" s="86"/>
      <c r="B15" s="96"/>
      <c r="C15" s="113"/>
      <c r="D15" s="98"/>
      <c r="E15" s="91"/>
      <c r="F15" s="91"/>
      <c r="G15" s="96"/>
      <c r="H15" s="4" t="s">
        <v>27</v>
      </c>
      <c r="I15" s="19" t="s">
        <v>39</v>
      </c>
      <c r="J15" s="111"/>
      <c r="K15" s="130"/>
      <c r="L15" s="4" t="s">
        <v>76</v>
      </c>
      <c r="M15" s="4">
        <v>0</v>
      </c>
      <c r="N15" s="4">
        <v>2020</v>
      </c>
      <c r="O15" s="5" t="s">
        <v>24</v>
      </c>
      <c r="P15" s="5">
        <v>14400</v>
      </c>
      <c r="Q15" s="4" t="s">
        <v>25</v>
      </c>
      <c r="R15" s="24" t="s">
        <v>135</v>
      </c>
      <c r="S15" s="2"/>
    </row>
    <row r="16" spans="1:20" ht="409.5" x14ac:dyDescent="0.25">
      <c r="A16" s="86"/>
      <c r="B16" s="96"/>
      <c r="C16" s="90">
        <f>ROUND(F16*0.85,0)</f>
        <v>8235000</v>
      </c>
      <c r="D16" s="97" t="s">
        <v>138</v>
      </c>
      <c r="E16" s="90">
        <f>ROUND(G16*0.15,0)</f>
        <v>1453235</v>
      </c>
      <c r="F16" s="90">
        <f>G16</f>
        <v>9688235</v>
      </c>
      <c r="G16" s="113">
        <v>9688235</v>
      </c>
      <c r="H16" s="4" t="s">
        <v>115</v>
      </c>
      <c r="I16" s="19" t="s">
        <v>118</v>
      </c>
      <c r="J16" s="110" t="s">
        <v>28</v>
      </c>
      <c r="K16" s="130" t="s">
        <v>22</v>
      </c>
      <c r="L16" s="4" t="s">
        <v>91</v>
      </c>
      <c r="M16" s="4">
        <v>0</v>
      </c>
      <c r="N16" s="4" t="s">
        <v>24</v>
      </c>
      <c r="O16" s="5">
        <v>0</v>
      </c>
      <c r="P16" s="5">
        <v>9600</v>
      </c>
      <c r="Q16" s="4" t="s">
        <v>25</v>
      </c>
      <c r="R16" s="24" t="s">
        <v>133</v>
      </c>
      <c r="S16" s="2"/>
    </row>
    <row r="17" spans="1:20" ht="270" x14ac:dyDescent="0.25">
      <c r="A17" s="86"/>
      <c r="B17" s="96"/>
      <c r="C17" s="91"/>
      <c r="D17" s="98"/>
      <c r="E17" s="91"/>
      <c r="F17" s="91"/>
      <c r="G17" s="113"/>
      <c r="H17" s="4" t="s">
        <v>27</v>
      </c>
      <c r="I17" s="19" t="s">
        <v>39</v>
      </c>
      <c r="J17" s="111"/>
      <c r="K17" s="130"/>
      <c r="L17" s="4" t="s">
        <v>76</v>
      </c>
      <c r="M17" s="4">
        <v>0</v>
      </c>
      <c r="N17" s="4">
        <v>2020</v>
      </c>
      <c r="O17" s="5" t="s">
        <v>24</v>
      </c>
      <c r="P17" s="5">
        <v>73500</v>
      </c>
      <c r="Q17" s="4" t="s">
        <v>25</v>
      </c>
      <c r="R17" s="24" t="s">
        <v>134</v>
      </c>
      <c r="S17" s="2"/>
    </row>
    <row r="18" spans="1:20" ht="51" customHeight="1" x14ac:dyDescent="0.25">
      <c r="A18" s="86"/>
      <c r="B18" s="96"/>
      <c r="C18" s="137">
        <v>100000</v>
      </c>
      <c r="D18" s="134" t="s">
        <v>171</v>
      </c>
      <c r="E18" s="137">
        <v>100000</v>
      </c>
      <c r="F18" s="137">
        <v>200000</v>
      </c>
      <c r="G18" s="137">
        <v>200000</v>
      </c>
      <c r="H18" s="132" t="s">
        <v>27</v>
      </c>
      <c r="I18" s="132" t="s">
        <v>39</v>
      </c>
      <c r="J18" s="162" t="s">
        <v>21</v>
      </c>
      <c r="K18" s="130"/>
      <c r="L18" s="132" t="s">
        <v>76</v>
      </c>
      <c r="M18" s="132">
        <v>0</v>
      </c>
      <c r="N18" s="132">
        <v>2020</v>
      </c>
      <c r="O18" s="157" t="s">
        <v>24</v>
      </c>
      <c r="P18" s="157">
        <v>5700</v>
      </c>
      <c r="Q18" s="132" t="s">
        <v>25</v>
      </c>
      <c r="R18" s="159" t="s">
        <v>164</v>
      </c>
      <c r="S18" s="2"/>
    </row>
    <row r="19" spans="1:20" ht="54" customHeight="1" x14ac:dyDescent="0.25">
      <c r="A19" s="86"/>
      <c r="B19" s="96"/>
      <c r="C19" s="138"/>
      <c r="D19" s="135"/>
      <c r="E19" s="139"/>
      <c r="F19" s="139"/>
      <c r="G19" s="138"/>
      <c r="H19" s="133"/>
      <c r="I19" s="133"/>
      <c r="J19" s="162"/>
      <c r="K19" s="130"/>
      <c r="L19" s="133"/>
      <c r="M19" s="133"/>
      <c r="N19" s="133"/>
      <c r="O19" s="158"/>
      <c r="P19" s="158"/>
      <c r="Q19" s="133"/>
      <c r="R19" s="160"/>
      <c r="S19" s="2"/>
    </row>
    <row r="20" spans="1:20" ht="30" customHeight="1" x14ac:dyDescent="0.25">
      <c r="A20" s="86"/>
      <c r="B20" s="96"/>
      <c r="C20" s="137">
        <v>900000</v>
      </c>
      <c r="D20" s="134" t="s">
        <v>172</v>
      </c>
      <c r="E20" s="136">
        <v>158824</v>
      </c>
      <c r="F20" s="136">
        <v>1058824</v>
      </c>
      <c r="G20" s="137">
        <v>1058824</v>
      </c>
      <c r="H20" s="132" t="s">
        <v>27</v>
      </c>
      <c r="I20" s="132" t="s">
        <v>39</v>
      </c>
      <c r="J20" s="161" t="s">
        <v>28</v>
      </c>
      <c r="K20" s="130"/>
      <c r="L20" s="132" t="s">
        <v>76</v>
      </c>
      <c r="M20" s="132">
        <v>0</v>
      </c>
      <c r="N20" s="132">
        <v>2020</v>
      </c>
      <c r="O20" s="157" t="s">
        <v>24</v>
      </c>
      <c r="P20" s="157">
        <v>30400</v>
      </c>
      <c r="Q20" s="132" t="s">
        <v>25</v>
      </c>
      <c r="R20" s="159" t="s">
        <v>165</v>
      </c>
      <c r="S20" s="2"/>
    </row>
    <row r="21" spans="1:20" ht="57" customHeight="1" x14ac:dyDescent="0.25">
      <c r="A21" s="87"/>
      <c r="B21" s="91"/>
      <c r="C21" s="138"/>
      <c r="D21" s="135"/>
      <c r="E21" s="136"/>
      <c r="F21" s="136"/>
      <c r="G21" s="138"/>
      <c r="H21" s="133"/>
      <c r="I21" s="133"/>
      <c r="J21" s="133"/>
      <c r="K21" s="111"/>
      <c r="L21" s="133"/>
      <c r="M21" s="133"/>
      <c r="N21" s="133"/>
      <c r="O21" s="158"/>
      <c r="P21" s="158"/>
      <c r="Q21" s="133"/>
      <c r="R21" s="160"/>
      <c r="S21" s="2"/>
    </row>
    <row r="22" spans="1:20" ht="120" customHeight="1" x14ac:dyDescent="0.25">
      <c r="A22" s="154" t="s">
        <v>146</v>
      </c>
      <c r="B22" s="112">
        <f>F22+F27</f>
        <v>222967065</v>
      </c>
      <c r="C22" s="147">
        <v>5989008</v>
      </c>
      <c r="D22" s="109" t="s">
        <v>98</v>
      </c>
      <c r="E22" s="112">
        <v>5989008</v>
      </c>
      <c r="F22" s="148">
        <f>+C22+E22</f>
        <v>11978016</v>
      </c>
      <c r="G22" s="112">
        <v>0</v>
      </c>
      <c r="H22" s="4" t="s">
        <v>33</v>
      </c>
      <c r="I22" s="4" t="s">
        <v>36</v>
      </c>
      <c r="J22" s="110" t="s">
        <v>21</v>
      </c>
      <c r="K22" s="110" t="s">
        <v>22</v>
      </c>
      <c r="L22" s="4" t="s">
        <v>23</v>
      </c>
      <c r="M22" s="4">
        <v>0</v>
      </c>
      <c r="N22" s="4" t="s">
        <v>24</v>
      </c>
      <c r="O22" s="5">
        <v>0</v>
      </c>
      <c r="P22" s="5">
        <v>0</v>
      </c>
      <c r="Q22" s="4" t="s">
        <v>25</v>
      </c>
      <c r="R22" s="49" t="s">
        <v>89</v>
      </c>
      <c r="S22" s="2"/>
    </row>
    <row r="23" spans="1:20" ht="75" x14ac:dyDescent="0.25">
      <c r="A23" s="155"/>
      <c r="B23" s="93"/>
      <c r="C23" s="147"/>
      <c r="D23" s="109"/>
      <c r="E23" s="93"/>
      <c r="F23" s="149"/>
      <c r="G23" s="93"/>
      <c r="H23" s="4" t="s">
        <v>34</v>
      </c>
      <c r="I23" s="4" t="s">
        <v>37</v>
      </c>
      <c r="J23" s="130"/>
      <c r="K23" s="130"/>
      <c r="L23" s="4" t="s">
        <v>80</v>
      </c>
      <c r="M23" s="4">
        <v>0</v>
      </c>
      <c r="N23" s="4" t="s">
        <v>24</v>
      </c>
      <c r="O23" s="5">
        <v>0</v>
      </c>
      <c r="P23" s="5">
        <v>0</v>
      </c>
      <c r="Q23" s="4" t="s">
        <v>25</v>
      </c>
      <c r="R23" s="49" t="s">
        <v>89</v>
      </c>
    </row>
    <row r="24" spans="1:20" ht="60" x14ac:dyDescent="0.25">
      <c r="A24" s="155"/>
      <c r="B24" s="93"/>
      <c r="C24" s="147"/>
      <c r="D24" s="109"/>
      <c r="E24" s="93"/>
      <c r="F24" s="149"/>
      <c r="G24" s="93"/>
      <c r="H24" s="4" t="s">
        <v>35</v>
      </c>
      <c r="I24" s="4" t="s">
        <v>38</v>
      </c>
      <c r="J24" s="130"/>
      <c r="K24" s="130"/>
      <c r="L24" s="4" t="s">
        <v>26</v>
      </c>
      <c r="M24" s="4">
        <v>0</v>
      </c>
      <c r="N24" s="4" t="s">
        <v>24</v>
      </c>
      <c r="O24" s="5">
        <v>0</v>
      </c>
      <c r="P24" s="5">
        <v>0</v>
      </c>
      <c r="Q24" s="4" t="s">
        <v>25</v>
      </c>
      <c r="R24" s="49" t="s">
        <v>90</v>
      </c>
    </row>
    <row r="25" spans="1:20" ht="409.5" x14ac:dyDescent="0.25">
      <c r="A25" s="155"/>
      <c r="B25" s="93"/>
      <c r="C25" s="147"/>
      <c r="D25" s="109"/>
      <c r="E25" s="93"/>
      <c r="F25" s="149"/>
      <c r="G25" s="147">
        <f>+F22</f>
        <v>11978016</v>
      </c>
      <c r="H25" s="4" t="s">
        <v>136</v>
      </c>
      <c r="I25" s="4" t="s">
        <v>108</v>
      </c>
      <c r="J25" s="130"/>
      <c r="K25" s="130"/>
      <c r="L25" s="4" t="s">
        <v>32</v>
      </c>
      <c r="M25" s="4">
        <v>0</v>
      </c>
      <c r="N25" s="4" t="s">
        <v>24</v>
      </c>
      <c r="O25" s="5">
        <v>0</v>
      </c>
      <c r="P25" s="5">
        <v>137000</v>
      </c>
      <c r="Q25" s="50" t="s">
        <v>25</v>
      </c>
      <c r="R25" s="51" t="s">
        <v>173</v>
      </c>
      <c r="S25" s="2"/>
    </row>
    <row r="26" spans="1:20" ht="105" x14ac:dyDescent="0.25">
      <c r="A26" s="155"/>
      <c r="B26" s="93"/>
      <c r="C26" s="147"/>
      <c r="D26" s="109"/>
      <c r="E26" s="94"/>
      <c r="F26" s="150"/>
      <c r="G26" s="147"/>
      <c r="H26" s="4" t="s">
        <v>27</v>
      </c>
      <c r="I26" s="4" t="s">
        <v>110</v>
      </c>
      <c r="J26" s="130"/>
      <c r="K26" s="130"/>
      <c r="L26" s="4" t="s">
        <v>31</v>
      </c>
      <c r="M26" s="4">
        <v>0</v>
      </c>
      <c r="N26" s="4">
        <v>2020</v>
      </c>
      <c r="O26" s="5" t="s">
        <v>24</v>
      </c>
      <c r="P26" s="70">
        <v>13.7</v>
      </c>
      <c r="Q26" s="50" t="s">
        <v>25</v>
      </c>
      <c r="R26" s="52" t="s">
        <v>109</v>
      </c>
      <c r="S26" s="2"/>
      <c r="T26" s="2"/>
    </row>
    <row r="27" spans="1:20" ht="105" x14ac:dyDescent="0.25">
      <c r="A27" s="155"/>
      <c r="B27" s="93"/>
      <c r="C27" s="147">
        <v>179340692</v>
      </c>
      <c r="D27" s="147" t="s">
        <v>100</v>
      </c>
      <c r="E27" s="112">
        <v>31648357</v>
      </c>
      <c r="F27" s="112">
        <f>+C27+E27</f>
        <v>210989049</v>
      </c>
      <c r="G27" s="112">
        <v>0</v>
      </c>
      <c r="H27" s="4" t="s">
        <v>33</v>
      </c>
      <c r="I27" s="4" t="s">
        <v>36</v>
      </c>
      <c r="J27" s="110" t="s">
        <v>28</v>
      </c>
      <c r="K27" s="110" t="s">
        <v>22</v>
      </c>
      <c r="L27" s="4" t="s">
        <v>23</v>
      </c>
      <c r="M27" s="4">
        <v>0</v>
      </c>
      <c r="N27" s="4" t="s">
        <v>24</v>
      </c>
      <c r="O27" s="5">
        <v>0</v>
      </c>
      <c r="P27" s="5">
        <v>0</v>
      </c>
      <c r="Q27" s="4" t="s">
        <v>25</v>
      </c>
      <c r="R27" s="24" t="s">
        <v>89</v>
      </c>
    </row>
    <row r="28" spans="1:20" ht="75" x14ac:dyDescent="0.25">
      <c r="A28" s="155"/>
      <c r="B28" s="93"/>
      <c r="C28" s="147"/>
      <c r="D28" s="147"/>
      <c r="E28" s="93"/>
      <c r="F28" s="93"/>
      <c r="G28" s="93"/>
      <c r="H28" s="4" t="s">
        <v>34</v>
      </c>
      <c r="I28" s="4" t="s">
        <v>37</v>
      </c>
      <c r="J28" s="130"/>
      <c r="K28" s="130"/>
      <c r="L28" s="4" t="s">
        <v>80</v>
      </c>
      <c r="M28" s="4">
        <v>0</v>
      </c>
      <c r="N28" s="4" t="s">
        <v>24</v>
      </c>
      <c r="O28" s="5">
        <v>0</v>
      </c>
      <c r="P28" s="5">
        <v>0</v>
      </c>
      <c r="Q28" s="4" t="s">
        <v>25</v>
      </c>
      <c r="R28" s="24" t="s">
        <v>89</v>
      </c>
    </row>
    <row r="29" spans="1:20" ht="60" x14ac:dyDescent="0.25">
      <c r="A29" s="155"/>
      <c r="B29" s="93"/>
      <c r="C29" s="147"/>
      <c r="D29" s="147"/>
      <c r="E29" s="93"/>
      <c r="F29" s="93"/>
      <c r="G29" s="93"/>
      <c r="H29" s="4" t="s">
        <v>35</v>
      </c>
      <c r="I29" s="4" t="s">
        <v>38</v>
      </c>
      <c r="J29" s="130"/>
      <c r="K29" s="130"/>
      <c r="L29" s="4" t="s">
        <v>26</v>
      </c>
      <c r="M29" s="4">
        <v>0</v>
      </c>
      <c r="N29" s="4" t="s">
        <v>24</v>
      </c>
      <c r="O29" s="5">
        <v>0</v>
      </c>
      <c r="P29" s="5">
        <v>0</v>
      </c>
      <c r="Q29" s="4" t="s">
        <v>25</v>
      </c>
      <c r="R29" s="24" t="s">
        <v>90</v>
      </c>
    </row>
    <row r="30" spans="1:20" ht="409.5" x14ac:dyDescent="0.25">
      <c r="A30" s="155"/>
      <c r="B30" s="93"/>
      <c r="C30" s="147"/>
      <c r="D30" s="147"/>
      <c r="E30" s="93"/>
      <c r="F30" s="93"/>
      <c r="G30" s="147">
        <f>+F27</f>
        <v>210989049</v>
      </c>
      <c r="H30" s="4" t="s">
        <v>136</v>
      </c>
      <c r="I30" s="4" t="s">
        <v>108</v>
      </c>
      <c r="J30" s="130"/>
      <c r="K30" s="130"/>
      <c r="L30" s="4" t="s">
        <v>32</v>
      </c>
      <c r="M30" s="4">
        <v>0</v>
      </c>
      <c r="N30" s="4" t="s">
        <v>24</v>
      </c>
      <c r="O30" s="5">
        <v>0</v>
      </c>
      <c r="P30" s="5">
        <v>2409000</v>
      </c>
      <c r="Q30" s="4" t="s">
        <v>25</v>
      </c>
      <c r="R30" s="25" t="s">
        <v>174</v>
      </c>
    </row>
    <row r="31" spans="1:20" ht="105" x14ac:dyDescent="0.25">
      <c r="A31" s="155"/>
      <c r="B31" s="93"/>
      <c r="C31" s="112"/>
      <c r="D31" s="112"/>
      <c r="E31" s="93"/>
      <c r="F31" s="93"/>
      <c r="G31" s="112"/>
      <c r="H31" s="53" t="s">
        <v>27</v>
      </c>
      <c r="I31" s="53" t="s">
        <v>110</v>
      </c>
      <c r="J31" s="130"/>
      <c r="K31" s="130"/>
      <c r="L31" s="53" t="s">
        <v>31</v>
      </c>
      <c r="M31" s="53">
        <v>0</v>
      </c>
      <c r="N31" s="53">
        <v>2020</v>
      </c>
      <c r="O31" s="54" t="s">
        <v>24</v>
      </c>
      <c r="P31" s="74">
        <f>P30/10000</f>
        <v>240.9</v>
      </c>
      <c r="Q31" s="53" t="s">
        <v>25</v>
      </c>
      <c r="R31" s="55" t="s">
        <v>109</v>
      </c>
      <c r="S31" s="2"/>
      <c r="T31" s="2"/>
    </row>
    <row r="32" spans="1:20" s="32" customFormat="1" ht="45" customHeight="1" x14ac:dyDescent="0.25">
      <c r="A32" s="155"/>
      <c r="B32" s="93"/>
      <c r="C32" s="90">
        <v>1000000</v>
      </c>
      <c r="D32" s="112" t="s">
        <v>175</v>
      </c>
      <c r="E32" s="90">
        <v>1000000</v>
      </c>
      <c r="F32" s="90">
        <v>2000000</v>
      </c>
      <c r="G32" s="90">
        <v>2000000</v>
      </c>
      <c r="H32" s="4" t="s">
        <v>150</v>
      </c>
      <c r="I32" s="4" t="s">
        <v>151</v>
      </c>
      <c r="J32" s="110" t="s">
        <v>21</v>
      </c>
      <c r="K32" s="110" t="s">
        <v>22</v>
      </c>
      <c r="L32" s="4" t="s">
        <v>152</v>
      </c>
      <c r="M32" s="4">
        <v>0</v>
      </c>
      <c r="N32" s="4" t="s">
        <v>24</v>
      </c>
      <c r="O32" s="5">
        <v>0</v>
      </c>
      <c r="P32" s="70">
        <v>6.7</v>
      </c>
      <c r="Q32" s="4" t="s">
        <v>25</v>
      </c>
      <c r="R32" s="75" t="s">
        <v>166</v>
      </c>
      <c r="S32" s="2"/>
      <c r="T32" s="2"/>
    </row>
    <row r="33" spans="1:20" ht="75" x14ac:dyDescent="0.25">
      <c r="A33" s="155"/>
      <c r="B33" s="93"/>
      <c r="C33" s="91"/>
      <c r="D33" s="93"/>
      <c r="E33" s="91"/>
      <c r="F33" s="91"/>
      <c r="G33" s="91"/>
      <c r="H33" s="4" t="s">
        <v>27</v>
      </c>
      <c r="I33" s="4" t="s">
        <v>190</v>
      </c>
      <c r="J33" s="111"/>
      <c r="K33" s="130"/>
      <c r="L33" s="4" t="s">
        <v>76</v>
      </c>
      <c r="M33" s="4">
        <v>0</v>
      </c>
      <c r="N33" s="4">
        <v>2020</v>
      </c>
      <c r="O33" s="5" t="s">
        <v>24</v>
      </c>
      <c r="P33" s="5">
        <v>4000</v>
      </c>
      <c r="Q33" s="4" t="s">
        <v>25</v>
      </c>
      <c r="R33" s="75" t="s">
        <v>188</v>
      </c>
      <c r="S33" s="2"/>
      <c r="T33" s="2"/>
    </row>
    <row r="34" spans="1:20" ht="75" x14ac:dyDescent="0.25">
      <c r="A34" s="155"/>
      <c r="B34" s="93"/>
      <c r="C34" s="90">
        <v>4726000</v>
      </c>
      <c r="D34" s="93"/>
      <c r="E34" s="90">
        <v>834000</v>
      </c>
      <c r="F34" s="90">
        <v>5560000</v>
      </c>
      <c r="G34" s="90">
        <v>5560000</v>
      </c>
      <c r="H34" s="4" t="s">
        <v>150</v>
      </c>
      <c r="I34" s="4" t="s">
        <v>151</v>
      </c>
      <c r="J34" s="110" t="s">
        <v>28</v>
      </c>
      <c r="K34" s="130"/>
      <c r="L34" s="4" t="s">
        <v>152</v>
      </c>
      <c r="M34" s="4">
        <v>0</v>
      </c>
      <c r="N34" s="4" t="s">
        <v>24</v>
      </c>
      <c r="O34" s="5">
        <v>0</v>
      </c>
      <c r="P34" s="5">
        <v>18.5</v>
      </c>
      <c r="Q34" s="4" t="s">
        <v>25</v>
      </c>
      <c r="R34" s="75" t="s">
        <v>167</v>
      </c>
      <c r="S34" s="2"/>
      <c r="T34" s="2"/>
    </row>
    <row r="35" spans="1:20" ht="75" x14ac:dyDescent="0.25">
      <c r="A35" s="156"/>
      <c r="B35" s="94"/>
      <c r="C35" s="91"/>
      <c r="D35" s="94"/>
      <c r="E35" s="91"/>
      <c r="F35" s="91"/>
      <c r="G35" s="91"/>
      <c r="H35" s="4" t="s">
        <v>27</v>
      </c>
      <c r="I35" s="4" t="s">
        <v>191</v>
      </c>
      <c r="J35" s="111"/>
      <c r="K35" s="111"/>
      <c r="L35" s="4" t="s">
        <v>76</v>
      </c>
      <c r="M35" s="4">
        <v>0</v>
      </c>
      <c r="N35" s="4">
        <v>2020</v>
      </c>
      <c r="O35" s="5" t="s">
        <v>24</v>
      </c>
      <c r="P35" s="5">
        <v>18000</v>
      </c>
      <c r="Q35" s="4" t="s">
        <v>25</v>
      </c>
      <c r="R35" s="75" t="s">
        <v>189</v>
      </c>
      <c r="S35" s="2"/>
      <c r="T35" s="2"/>
    </row>
    <row r="36" spans="1:20" x14ac:dyDescent="0.25">
      <c r="A36" s="56"/>
      <c r="B36" s="57" t="s">
        <v>46</v>
      </c>
      <c r="C36" s="58">
        <f>C6+C14+C22</f>
        <v>33845041</v>
      </c>
      <c r="D36" s="71"/>
      <c r="E36" s="59">
        <f>E6+E22</f>
        <v>32895041</v>
      </c>
      <c r="F36" s="59">
        <f>F6+F14+F22</f>
        <v>67690082</v>
      </c>
      <c r="G36" s="59">
        <f>G6+G9+G14+G22+G25</f>
        <v>67690082</v>
      </c>
      <c r="H36" s="60"/>
      <c r="I36" s="60"/>
      <c r="J36" s="61"/>
      <c r="K36" s="61"/>
      <c r="L36" s="60"/>
      <c r="M36" s="60">
        <f>SUM(M6:M33)</f>
        <v>0</v>
      </c>
      <c r="N36" s="60"/>
      <c r="O36" s="62">
        <f>SUM(O6:O32)</f>
        <v>0</v>
      </c>
      <c r="P36" s="62">
        <f>SUM(P6:P35)</f>
        <v>9209286.7999999989</v>
      </c>
      <c r="Q36" s="60"/>
      <c r="R36" s="63"/>
    </row>
    <row r="37" spans="1:20" x14ac:dyDescent="0.25">
      <c r="A37" s="56"/>
      <c r="B37" s="57" t="s">
        <v>47</v>
      </c>
      <c r="C37" s="58">
        <f>C10+C16+C27</f>
        <v>301151819</v>
      </c>
      <c r="D37" s="71"/>
      <c r="E37" s="59">
        <f>E10+E27</f>
        <v>51691203</v>
      </c>
      <c r="F37" s="59">
        <f>F10+F16+F27</f>
        <v>354296257</v>
      </c>
      <c r="G37" s="59">
        <f>G13+G16+G27+G30</f>
        <v>354296257</v>
      </c>
      <c r="H37" s="60"/>
      <c r="I37" s="60"/>
      <c r="J37" s="61"/>
      <c r="K37" s="61"/>
      <c r="L37" s="60"/>
      <c r="M37" s="60"/>
      <c r="N37" s="60"/>
      <c r="O37" s="62"/>
      <c r="P37" s="62"/>
      <c r="Q37" s="60"/>
      <c r="R37" s="63"/>
    </row>
    <row r="38" spans="1:20" x14ac:dyDescent="0.25">
      <c r="A38" s="64"/>
      <c r="B38" s="64"/>
      <c r="C38" s="41"/>
      <c r="D38" s="64"/>
      <c r="E38" s="64"/>
      <c r="F38" s="64"/>
      <c r="G38" s="64"/>
      <c r="H38" s="64"/>
      <c r="I38" s="64"/>
      <c r="J38" s="64"/>
      <c r="K38" s="64"/>
      <c r="L38" s="64"/>
      <c r="M38" s="64"/>
      <c r="N38" s="64"/>
      <c r="O38" s="64"/>
      <c r="P38" s="64"/>
      <c r="Q38" s="64"/>
      <c r="R38" s="64"/>
    </row>
    <row r="39" spans="1:20" ht="15.75" thickBot="1" x14ac:dyDescent="0.3"/>
    <row r="40" spans="1:20" ht="37.5" customHeight="1" thickBot="1" x14ac:dyDescent="0.3">
      <c r="A40" s="65" t="s">
        <v>51</v>
      </c>
      <c r="B40" s="66" t="s">
        <v>53</v>
      </c>
      <c r="C40" s="66" t="s">
        <v>82</v>
      </c>
      <c r="D40" s="66" t="s">
        <v>83</v>
      </c>
      <c r="E40" s="66" t="s">
        <v>6</v>
      </c>
      <c r="F40" s="67" t="s">
        <v>7</v>
      </c>
      <c r="G40" s="66" t="s">
        <v>84</v>
      </c>
      <c r="H40" s="67" t="s">
        <v>10</v>
      </c>
      <c r="I40" s="68" t="s">
        <v>58</v>
      </c>
    </row>
    <row r="41" spans="1:20" ht="150" x14ac:dyDescent="0.25">
      <c r="A41" s="31" t="str">
        <f>H6</f>
        <v>RCO74</v>
      </c>
      <c r="B41" s="31" t="str">
        <f>I6</f>
        <v>Population covered by projects in the framework of strategies for integrated territorial development (gyventojai, kuriems taikomi projektai, vykdomi pagal integruotas teritorinio vystymo programas)</v>
      </c>
      <c r="C41" s="31" t="str">
        <f>L6</f>
        <v xml:space="preserve"> Persons</v>
      </c>
      <c r="D41" s="31">
        <v>0</v>
      </c>
      <c r="E41" s="31" t="s">
        <v>21</v>
      </c>
      <c r="F41" s="31" t="s">
        <v>29</v>
      </c>
      <c r="G41" s="31" t="s">
        <v>24</v>
      </c>
      <c r="H41" s="21">
        <f>O6</f>
        <v>0</v>
      </c>
      <c r="I41" s="21">
        <f>P6</f>
        <v>204025</v>
      </c>
      <c r="L41" s="69"/>
    </row>
    <row r="42" spans="1:20" ht="150" x14ac:dyDescent="0.25">
      <c r="A42" s="4" t="str">
        <f>H10</f>
        <v>RCO74</v>
      </c>
      <c r="B42" s="4" t="str">
        <f>I10</f>
        <v>Population covered by projects in the framework of strategies for integrated territorial development (gyventojai, kuriems taikomi projektai, vykdomi pagal integruotas teritorinio vystymo programas)</v>
      </c>
      <c r="C42" s="4" t="str">
        <f>L10</f>
        <v xml:space="preserve"> Persons</v>
      </c>
      <c r="D42" s="4">
        <v>0</v>
      </c>
      <c r="E42" s="4" t="s">
        <v>30</v>
      </c>
      <c r="F42" s="4" t="s">
        <v>29</v>
      </c>
      <c r="G42" s="4" t="s">
        <v>24</v>
      </c>
      <c r="H42" s="5">
        <f>O10</f>
        <v>0</v>
      </c>
      <c r="I42" s="5">
        <f>P10</f>
        <v>915646</v>
      </c>
      <c r="L42" s="69"/>
    </row>
    <row r="43" spans="1:20" ht="90" x14ac:dyDescent="0.25">
      <c r="A43" s="4" t="str">
        <f>H7</f>
        <v>RCO75</v>
      </c>
      <c r="B43" s="4" t="str">
        <f>I7</f>
        <v>Strategies for integrated territorial development (integruotos teritorinio vystymo strategijos, kurioms suteikta parama)</v>
      </c>
      <c r="C43" s="4" t="str">
        <f>L7</f>
        <v>contributions to strategies</v>
      </c>
      <c r="D43" s="4">
        <v>0</v>
      </c>
      <c r="E43" s="4" t="s">
        <v>21</v>
      </c>
      <c r="F43" s="4" t="s">
        <v>29</v>
      </c>
      <c r="G43" s="4" t="s">
        <v>24</v>
      </c>
      <c r="H43" s="5">
        <f>O7</f>
        <v>0</v>
      </c>
      <c r="I43" s="5">
        <f>P7</f>
        <v>1</v>
      </c>
    </row>
    <row r="44" spans="1:20" ht="90" x14ac:dyDescent="0.25">
      <c r="A44" s="4" t="str">
        <f>H11</f>
        <v>RCO75</v>
      </c>
      <c r="B44" s="4" t="str">
        <f>I11</f>
        <v>Strategies for integrated territorial development (integruotos teritorinio vystymo strategijos, kurioms suteikta parama)</v>
      </c>
      <c r="C44" s="4" t="str">
        <f>L11</f>
        <v>contributions to strategies</v>
      </c>
      <c r="D44" s="4">
        <v>0</v>
      </c>
      <c r="E44" s="4" t="s">
        <v>30</v>
      </c>
      <c r="F44" s="4" t="s">
        <v>29</v>
      </c>
      <c r="G44" s="4" t="s">
        <v>24</v>
      </c>
      <c r="H44" s="5">
        <f>O11</f>
        <v>0</v>
      </c>
      <c r="I44" s="5">
        <f>P11</f>
        <v>9</v>
      </c>
    </row>
    <row r="45" spans="1:20" ht="60" x14ac:dyDescent="0.25">
      <c r="A45" s="4" t="str">
        <f>H8</f>
        <v>RCO76</v>
      </c>
      <c r="B45" s="4" t="str">
        <f>I8</f>
        <v>Integrated projects for territorial development (integruoti teritorinio vystymo projektai)</v>
      </c>
      <c r="C45" s="4" t="str">
        <f>L8</f>
        <v>Projects</v>
      </c>
      <c r="D45" s="4">
        <v>0</v>
      </c>
      <c r="E45" s="4" t="s">
        <v>21</v>
      </c>
      <c r="F45" s="4" t="s">
        <v>29</v>
      </c>
      <c r="G45" s="4" t="s">
        <v>24</v>
      </c>
      <c r="H45" s="5">
        <f>O8</f>
        <v>0</v>
      </c>
      <c r="I45" s="5">
        <f>P8</f>
        <v>4</v>
      </c>
    </row>
    <row r="46" spans="1:20" ht="60" x14ac:dyDescent="0.25">
      <c r="A46" s="4" t="str">
        <f>H12</f>
        <v>RCO76</v>
      </c>
      <c r="B46" s="4" t="str">
        <f>I12</f>
        <v>Integrated projects for territorial development (integruoti teritorinio vystymo projektai)</v>
      </c>
      <c r="C46" s="4" t="s">
        <v>26</v>
      </c>
      <c r="D46" s="4">
        <v>0</v>
      </c>
      <c r="E46" s="4" t="s">
        <v>30</v>
      </c>
      <c r="F46" s="4" t="s">
        <v>29</v>
      </c>
      <c r="G46" s="4" t="s">
        <v>24</v>
      </c>
      <c r="H46" s="5">
        <f>O12</f>
        <v>0</v>
      </c>
      <c r="I46" s="5">
        <f>P12</f>
        <v>22</v>
      </c>
    </row>
    <row r="47" spans="1:20" ht="75" x14ac:dyDescent="0.25">
      <c r="A47" s="4" t="s">
        <v>150</v>
      </c>
      <c r="B47" s="4" t="s">
        <v>151</v>
      </c>
      <c r="C47" s="4" t="s">
        <v>152</v>
      </c>
      <c r="D47" s="4">
        <v>0</v>
      </c>
      <c r="E47" s="4" t="s">
        <v>21</v>
      </c>
      <c r="F47" s="4" t="s">
        <v>29</v>
      </c>
      <c r="G47" s="4" t="s">
        <v>24</v>
      </c>
      <c r="H47" s="5">
        <v>0</v>
      </c>
      <c r="I47" s="70">
        <f>+P32</f>
        <v>6.7</v>
      </c>
    </row>
    <row r="48" spans="1:20" ht="75" x14ac:dyDescent="0.25">
      <c r="A48" s="4" t="s">
        <v>150</v>
      </c>
      <c r="B48" s="4" t="s">
        <v>151</v>
      </c>
      <c r="C48" s="4" t="s">
        <v>152</v>
      </c>
      <c r="D48" s="4">
        <v>0</v>
      </c>
      <c r="E48" s="4" t="s">
        <v>30</v>
      </c>
      <c r="F48" s="4" t="s">
        <v>29</v>
      </c>
      <c r="G48" s="4" t="s">
        <v>24</v>
      </c>
      <c r="H48" s="5">
        <v>0</v>
      </c>
      <c r="I48" s="70">
        <f>+P34</f>
        <v>18.5</v>
      </c>
    </row>
    <row r="49" spans="1:17" ht="60" x14ac:dyDescent="0.25">
      <c r="A49" s="4" t="str">
        <f>H25</f>
        <v>specific output</v>
      </c>
      <c r="B49" s="4" t="str">
        <f>I25</f>
        <v>Open space created or rehabilitated (Sukurtos arba atkurtos atviros erdvės)</v>
      </c>
      <c r="C49" s="4" t="str">
        <f>L25</f>
        <v>m2</v>
      </c>
      <c r="D49" s="4">
        <v>0</v>
      </c>
      <c r="E49" s="4" t="s">
        <v>21</v>
      </c>
      <c r="F49" s="4" t="s">
        <v>29</v>
      </c>
      <c r="G49" s="4" t="s">
        <v>24</v>
      </c>
      <c r="H49" s="5">
        <f>O25</f>
        <v>0</v>
      </c>
      <c r="I49" s="5">
        <f>P25</f>
        <v>137000</v>
      </c>
    </row>
    <row r="50" spans="1:17" ht="60" x14ac:dyDescent="0.25">
      <c r="A50" s="4" t="str">
        <f>H30</f>
        <v>specific output</v>
      </c>
      <c r="B50" s="4" t="str">
        <f>I30</f>
        <v>Open space created or rehabilitated (Sukurtos arba atkurtos atviros erdvės)</v>
      </c>
      <c r="C50" s="4" t="str">
        <f>L30</f>
        <v>m2</v>
      </c>
      <c r="D50" s="4">
        <v>0</v>
      </c>
      <c r="E50" s="4" t="s">
        <v>30</v>
      </c>
      <c r="F50" s="4" t="s">
        <v>29</v>
      </c>
      <c r="G50" s="4" t="s">
        <v>24</v>
      </c>
      <c r="H50" s="5">
        <f>O30</f>
        <v>0</v>
      </c>
      <c r="I50" s="5">
        <f>P30</f>
        <v>2409000</v>
      </c>
    </row>
    <row r="51" spans="1:17" ht="195" x14ac:dyDescent="0.25">
      <c r="A51" s="4" t="str">
        <f>H14</f>
        <v>specific product</v>
      </c>
      <c r="B51" s="4" t="str">
        <f t="shared" ref="B51:I51" si="0">I14</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1" s="4" t="str">
        <f>L14</f>
        <v>m2</v>
      </c>
      <c r="D51" s="4">
        <f>K14</f>
        <v>0</v>
      </c>
      <c r="E51" s="4" t="s">
        <v>21</v>
      </c>
      <c r="F51" s="4" t="s">
        <v>29</v>
      </c>
      <c r="G51" s="4" t="str">
        <f t="shared" si="0"/>
        <v>n/a</v>
      </c>
      <c r="H51" s="5">
        <f t="shared" si="0"/>
        <v>0</v>
      </c>
      <c r="I51" s="5">
        <f t="shared" si="0"/>
        <v>1800</v>
      </c>
      <c r="J51" s="64"/>
      <c r="K51" s="64"/>
      <c r="L51" s="64"/>
      <c r="M51" s="64"/>
      <c r="N51" s="64"/>
      <c r="O51" s="64"/>
      <c r="P51" s="64"/>
      <c r="Q51" s="64"/>
    </row>
    <row r="52" spans="1:17" ht="195" x14ac:dyDescent="0.25">
      <c r="A52" s="4" t="str">
        <f>H16</f>
        <v>specific product</v>
      </c>
      <c r="B52" s="4" t="str">
        <f>I16</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2" s="4" t="str">
        <f>L16</f>
        <v>m2</v>
      </c>
      <c r="D52" s="4" t="e">
        <f>#REF!</f>
        <v>#REF!</v>
      </c>
      <c r="E52" s="4" t="s">
        <v>30</v>
      </c>
      <c r="F52" s="4" t="s">
        <v>29</v>
      </c>
      <c r="G52" s="4" t="str">
        <f t="shared" ref="G52:I52" si="1">N16</f>
        <v>n/a</v>
      </c>
      <c r="H52" s="5">
        <f t="shared" si="1"/>
        <v>0</v>
      </c>
      <c r="I52" s="5">
        <f t="shared" si="1"/>
        <v>9600</v>
      </c>
      <c r="J52" s="64"/>
      <c r="K52" s="64"/>
      <c r="L52" s="64"/>
      <c r="M52" s="64"/>
      <c r="N52" s="64"/>
      <c r="O52" s="64"/>
      <c r="P52" s="64"/>
      <c r="Q52" s="64"/>
    </row>
    <row r="53" spans="1:17" ht="99" customHeight="1" x14ac:dyDescent="0.25">
      <c r="A53" s="4" t="str">
        <f>H26</f>
        <v>specific result</v>
      </c>
      <c r="B53" s="4" t="str">
        <f>I26</f>
        <v>Created or rehabilitated areas, used for economic activity, tourism or recreation (Sukurtos arba atkurtos teritorijos, naudojamos ekonominei, rekreacinei ar turizmo paskirčiai)</v>
      </c>
      <c r="C53" s="4" t="str">
        <f>L26</f>
        <v>ha</v>
      </c>
      <c r="D53" s="4">
        <v>0</v>
      </c>
      <c r="E53" s="4" t="s">
        <v>21</v>
      </c>
      <c r="F53" s="4" t="s">
        <v>29</v>
      </c>
      <c r="G53" s="4">
        <v>2020</v>
      </c>
      <c r="H53" s="5" t="s">
        <v>24</v>
      </c>
      <c r="I53" s="70">
        <f>P26</f>
        <v>13.7</v>
      </c>
      <c r="K53" s="64"/>
      <c r="L53" s="64"/>
      <c r="M53" s="64"/>
      <c r="N53" s="64"/>
      <c r="O53" s="64"/>
      <c r="P53" s="64"/>
      <c r="Q53" s="64"/>
    </row>
    <row r="54" spans="1:17" ht="117" customHeight="1" x14ac:dyDescent="0.25">
      <c r="A54" s="4" t="str">
        <f>H31</f>
        <v>specific result</v>
      </c>
      <c r="B54" s="4" t="str">
        <f>I31</f>
        <v>Created or rehabilitated areas, used for economic activity, tourism or recreation (Sukurtos arba atkurtos teritorijos, naudojamos ekonominei, rekreacinei ar turizmo paskirčiai)</v>
      </c>
      <c r="C54" s="4" t="str">
        <f>L31</f>
        <v>ha</v>
      </c>
      <c r="D54" s="4">
        <v>0</v>
      </c>
      <c r="E54" s="4" t="s">
        <v>30</v>
      </c>
      <c r="F54" s="4" t="s">
        <v>29</v>
      </c>
      <c r="G54" s="4">
        <v>2020</v>
      </c>
      <c r="H54" s="5" t="s">
        <v>24</v>
      </c>
      <c r="I54" s="70">
        <f>P31</f>
        <v>240.9</v>
      </c>
    </row>
    <row r="55" spans="1:17" ht="117" customHeight="1" x14ac:dyDescent="0.25">
      <c r="A55" s="4" t="str">
        <f>+H33</f>
        <v>specific result</v>
      </c>
      <c r="B55" s="4" t="str">
        <f>+I33</f>
        <v>Annual users of dedicated cycling infrastructure (dviračiams skirtos infrastruktūros metinis naudotojų skaičius)</v>
      </c>
      <c r="C55" s="4" t="str">
        <f>+L33</f>
        <v>users/year</v>
      </c>
      <c r="D55" s="4">
        <f>+M33</f>
        <v>0</v>
      </c>
      <c r="E55" s="4" t="s">
        <v>21</v>
      </c>
      <c r="F55" s="4" t="s">
        <v>29</v>
      </c>
      <c r="G55" s="4">
        <v>2020</v>
      </c>
      <c r="H55" s="5" t="s">
        <v>24</v>
      </c>
      <c r="I55" s="5">
        <f>+P33</f>
        <v>4000</v>
      </c>
    </row>
    <row r="56" spans="1:17" ht="117" customHeight="1" x14ac:dyDescent="0.25">
      <c r="A56" s="4" t="str">
        <f>+H35</f>
        <v>specific result</v>
      </c>
      <c r="B56" s="4" t="str">
        <f>+I35</f>
        <v>Annual users of dedicated cycling infrastructure ( dviračiams skiros  infrastruktūros metinis naudotojų skaičius)</v>
      </c>
      <c r="C56" s="4" t="str">
        <f>+L35</f>
        <v>users/year</v>
      </c>
      <c r="D56" s="4">
        <v>0</v>
      </c>
      <c r="E56" s="4" t="s">
        <v>30</v>
      </c>
      <c r="F56" s="4" t="s">
        <v>29</v>
      </c>
      <c r="G56" s="4">
        <v>2020</v>
      </c>
      <c r="H56" s="5" t="s">
        <v>24</v>
      </c>
      <c r="I56" s="5">
        <f>+P35</f>
        <v>18000</v>
      </c>
    </row>
    <row r="57" spans="1:17" ht="90" x14ac:dyDescent="0.25">
      <c r="A57" s="4" t="str">
        <f>H9</f>
        <v>specific result</v>
      </c>
      <c r="B57" s="4" t="str">
        <f>I9</f>
        <v>Annual users of consolidated public services (Metinis konsoliduotų viešųjų paslaugų vartotojų skaičius)</v>
      </c>
      <c r="C57" s="4" t="str">
        <f>L9</f>
        <v>user/year</v>
      </c>
      <c r="D57" s="4">
        <v>0</v>
      </c>
      <c r="E57" s="4" t="s">
        <v>21</v>
      </c>
      <c r="F57" s="4" t="s">
        <v>29</v>
      </c>
      <c r="G57" s="4">
        <v>2020</v>
      </c>
      <c r="H57" s="5" t="s">
        <v>24</v>
      </c>
      <c r="I57" s="5">
        <f>+P9+P15+P18</f>
        <v>1566400</v>
      </c>
    </row>
    <row r="58" spans="1:17" ht="90" x14ac:dyDescent="0.25">
      <c r="A58" s="4" t="str">
        <f>H13</f>
        <v>specific result</v>
      </c>
      <c r="B58" s="4" t="str">
        <f>I13</f>
        <v xml:space="preserve"> Annual users of consolidated public services (Metinis konsoliduotų viešųjų paslaugų vartotojų skaičius)</v>
      </c>
      <c r="C58" s="4" t="str">
        <f>L13</f>
        <v>users/year</v>
      </c>
      <c r="D58" s="4">
        <v>0</v>
      </c>
      <c r="E58" s="4" t="s">
        <v>30</v>
      </c>
      <c r="F58" s="4" t="s">
        <v>29</v>
      </c>
      <c r="G58" s="4">
        <v>2020</v>
      </c>
      <c r="H58" s="5" t="s">
        <v>24</v>
      </c>
      <c r="I58" s="5">
        <f>+P13+P17+P20</f>
        <v>3943500</v>
      </c>
    </row>
    <row r="59" spans="1:17" x14ac:dyDescent="0.25">
      <c r="A59" s="64"/>
      <c r="B59" s="64"/>
      <c r="C59" s="64"/>
      <c r="D59" s="64" t="e">
        <f>SUM(D41:D58)</f>
        <v>#REF!</v>
      </c>
      <c r="E59" s="64"/>
      <c r="F59" s="64"/>
      <c r="G59" s="64"/>
      <c r="H59" s="64">
        <f>SUM(H41:H58)</f>
        <v>0</v>
      </c>
      <c r="I59" s="71">
        <f>SUM(I41:I58)</f>
        <v>9209286.8000000007</v>
      </c>
      <c r="J59" s="64" t="b">
        <f>I59=P36</f>
        <v>1</v>
      </c>
    </row>
    <row r="60" spans="1:17" x14ac:dyDescent="0.25">
      <c r="A60" s="64"/>
      <c r="B60" s="64"/>
      <c r="C60" s="64"/>
      <c r="D60" s="64"/>
      <c r="E60" s="64"/>
      <c r="F60" s="64"/>
      <c r="G60" s="64"/>
      <c r="H60" s="64"/>
      <c r="I60" s="64"/>
      <c r="J60" s="64"/>
    </row>
    <row r="61" spans="1:17" x14ac:dyDescent="0.25">
      <c r="A61" s="64"/>
      <c r="B61" s="64"/>
      <c r="C61" s="64"/>
      <c r="D61" s="64"/>
      <c r="E61" s="64"/>
      <c r="F61" s="64"/>
      <c r="G61" s="64"/>
      <c r="H61" s="64"/>
      <c r="I61" s="64"/>
      <c r="J61" s="64"/>
    </row>
  </sheetData>
  <mergeCells count="105">
    <mergeCell ref="O20:O21"/>
    <mergeCell ref="P20:P21"/>
    <mergeCell ref="Q20:Q21"/>
    <mergeCell ref="R20:R21"/>
    <mergeCell ref="G20:G21"/>
    <mergeCell ref="H20:H21"/>
    <mergeCell ref="I20:I21"/>
    <mergeCell ref="L20:L21"/>
    <mergeCell ref="M20:M21"/>
    <mergeCell ref="J20:J21"/>
    <mergeCell ref="K16:K21"/>
    <mergeCell ref="O18:O19"/>
    <mergeCell ref="P18:P19"/>
    <mergeCell ref="Q18:Q19"/>
    <mergeCell ref="R18:R19"/>
    <mergeCell ref="G18:G19"/>
    <mergeCell ref="H18:H19"/>
    <mergeCell ref="I18:I19"/>
    <mergeCell ref="L18:L19"/>
    <mergeCell ref="M18:M19"/>
    <mergeCell ref="J18:J19"/>
    <mergeCell ref="J16:J17"/>
    <mergeCell ref="A1:I1"/>
    <mergeCell ref="G22:G24"/>
    <mergeCell ref="D6:D9"/>
    <mergeCell ref="H4:I4"/>
    <mergeCell ref="A4:A5"/>
    <mergeCell ref="B4:B5"/>
    <mergeCell ref="C4:C5"/>
    <mergeCell ref="D4:F4"/>
    <mergeCell ref="G4:G5"/>
    <mergeCell ref="C6:C9"/>
    <mergeCell ref="C10:C13"/>
    <mergeCell ref="D10:D13"/>
    <mergeCell ref="E10:E13"/>
    <mergeCell ref="F10:F13"/>
    <mergeCell ref="G10:G12"/>
    <mergeCell ref="A6:A21"/>
    <mergeCell ref="B22:B35"/>
    <mergeCell ref="A22:A35"/>
    <mergeCell ref="D14:D15"/>
    <mergeCell ref="D16:D17"/>
    <mergeCell ref="C14:C15"/>
    <mergeCell ref="C16:C17"/>
    <mergeCell ref="G14:G15"/>
    <mergeCell ref="G16:G17"/>
    <mergeCell ref="K22:K26"/>
    <mergeCell ref="C27:C31"/>
    <mergeCell ref="D27:D31"/>
    <mergeCell ref="E27:E31"/>
    <mergeCell ref="F27:F31"/>
    <mergeCell ref="J27:J31"/>
    <mergeCell ref="K27:K31"/>
    <mergeCell ref="D22:D26"/>
    <mergeCell ref="E22:E26"/>
    <mergeCell ref="F22:F26"/>
    <mergeCell ref="J22:J26"/>
    <mergeCell ref="C22:C26"/>
    <mergeCell ref="G27:G29"/>
    <mergeCell ref="G25:G26"/>
    <mergeCell ref="G30:G31"/>
    <mergeCell ref="R4:R5"/>
    <mergeCell ref="J4:J5"/>
    <mergeCell ref="K4:K5"/>
    <mergeCell ref="L4:L5"/>
    <mergeCell ref="M4:N4"/>
    <mergeCell ref="O4:O5"/>
    <mergeCell ref="P4:P5"/>
    <mergeCell ref="Q4:Q5"/>
    <mergeCell ref="F6:F9"/>
    <mergeCell ref="G6:G8"/>
    <mergeCell ref="J6:J9"/>
    <mergeCell ref="K6:K9"/>
    <mergeCell ref="E16:E17"/>
    <mergeCell ref="F16:F17"/>
    <mergeCell ref="N18:N19"/>
    <mergeCell ref="D20:D21"/>
    <mergeCell ref="E20:E21"/>
    <mergeCell ref="F20:F21"/>
    <mergeCell ref="C20:C21"/>
    <mergeCell ref="B6:B21"/>
    <mergeCell ref="C18:C19"/>
    <mergeCell ref="D18:D19"/>
    <mergeCell ref="E18:E19"/>
    <mergeCell ref="F18:F19"/>
    <mergeCell ref="K10:K13"/>
    <mergeCell ref="E6:E9"/>
    <mergeCell ref="K14:K15"/>
    <mergeCell ref="J10:J13"/>
    <mergeCell ref="J14:J15"/>
    <mergeCell ref="F14:F15"/>
    <mergeCell ref="E14:E15"/>
    <mergeCell ref="N20:N21"/>
    <mergeCell ref="J32:J33"/>
    <mergeCell ref="K32:K35"/>
    <mergeCell ref="J34:J35"/>
    <mergeCell ref="C34:C35"/>
    <mergeCell ref="E34:E35"/>
    <mergeCell ref="F34:F35"/>
    <mergeCell ref="G34:G35"/>
    <mergeCell ref="D32:D35"/>
    <mergeCell ref="C32:C33"/>
    <mergeCell ref="E32:E33"/>
    <mergeCell ref="F32:F33"/>
    <mergeCell ref="G32:G33"/>
  </mergeCells>
  <pageMargins left="0.7" right="0.7" top="0.75" bottom="0.75" header="0.3" footer="0.3"/>
  <pageSetup paperSize="9" scale="2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13" sqref="C13"/>
    </sheetView>
  </sheetViews>
  <sheetFormatPr defaultColWidth="9.140625" defaultRowHeight="15" x14ac:dyDescent="0.25"/>
  <cols>
    <col min="1" max="1" width="9.140625" style="15"/>
    <col min="2" max="2" width="37" style="16" bestFit="1" customWidth="1"/>
    <col min="3" max="3" width="117.85546875" style="17" customWidth="1"/>
    <col min="4" max="4" width="36.85546875" style="18" customWidth="1"/>
    <col min="5" max="16384" width="9.140625" style="11"/>
  </cols>
  <sheetData>
    <row r="1" spans="1:3" s="11" customFormat="1" ht="14.45" x14ac:dyDescent="0.3">
      <c r="A1" s="8" t="s">
        <v>48</v>
      </c>
      <c r="B1" s="9" t="s">
        <v>49</v>
      </c>
      <c r="C1" s="10" t="s">
        <v>50</v>
      </c>
    </row>
    <row r="2" spans="1:3" s="11" customFormat="1" ht="14.45" x14ac:dyDescent="0.3">
      <c r="A2" s="8">
        <v>1</v>
      </c>
      <c r="B2" s="9" t="s">
        <v>51</v>
      </c>
      <c r="C2" s="10" t="s">
        <v>52</v>
      </c>
    </row>
    <row r="3" spans="1:3" s="11" customFormat="1" ht="22.5" customHeight="1" x14ac:dyDescent="0.25">
      <c r="A3" s="8">
        <f>A2+1</f>
        <v>2</v>
      </c>
      <c r="B3" s="9" t="s">
        <v>53</v>
      </c>
      <c r="C3" s="9" t="s">
        <v>39</v>
      </c>
    </row>
    <row r="4" spans="1:3" s="11" customFormat="1" ht="14.45" x14ac:dyDescent="0.3">
      <c r="A4" s="8">
        <f t="shared" ref="A4:A19" si="0">A3+1</f>
        <v>3</v>
      </c>
      <c r="B4" s="9" t="s">
        <v>54</v>
      </c>
      <c r="C4" s="9" t="s">
        <v>76</v>
      </c>
    </row>
    <row r="5" spans="1:3" s="11" customFormat="1" ht="14.45" x14ac:dyDescent="0.3">
      <c r="A5" s="8">
        <f t="shared" si="0"/>
        <v>4</v>
      </c>
      <c r="B5" s="9" t="s">
        <v>55</v>
      </c>
      <c r="C5" s="9" t="s">
        <v>56</v>
      </c>
    </row>
    <row r="6" spans="1:3" s="11" customFormat="1" ht="14.45" x14ac:dyDescent="0.3">
      <c r="A6" s="8">
        <f t="shared" si="0"/>
        <v>5</v>
      </c>
      <c r="B6" s="9" t="s">
        <v>9</v>
      </c>
      <c r="C6" s="12">
        <v>0</v>
      </c>
    </row>
    <row r="7" spans="1:3" s="11" customFormat="1" ht="14.45" x14ac:dyDescent="0.3">
      <c r="A7" s="8">
        <f t="shared" si="0"/>
        <v>6</v>
      </c>
      <c r="B7" s="9" t="s">
        <v>10</v>
      </c>
      <c r="C7" s="9" t="s">
        <v>57</v>
      </c>
    </row>
    <row r="8" spans="1:3" s="11" customFormat="1" ht="14.45" x14ac:dyDescent="0.3">
      <c r="A8" s="8">
        <f t="shared" si="0"/>
        <v>7</v>
      </c>
      <c r="B8" s="9" t="s">
        <v>58</v>
      </c>
      <c r="C8" s="9" t="s">
        <v>59</v>
      </c>
    </row>
    <row r="9" spans="1:3" s="11" customFormat="1" ht="14.45" x14ac:dyDescent="0.3">
      <c r="A9" s="8">
        <f t="shared" si="0"/>
        <v>8</v>
      </c>
      <c r="B9" s="9" t="s">
        <v>60</v>
      </c>
      <c r="C9" s="9" t="s">
        <v>61</v>
      </c>
    </row>
    <row r="10" spans="1:3" s="11" customFormat="1" ht="14.45" x14ac:dyDescent="0.3">
      <c r="A10" s="8">
        <f t="shared" si="0"/>
        <v>9</v>
      </c>
      <c r="B10" s="9" t="s">
        <v>62</v>
      </c>
      <c r="C10" s="9" t="s">
        <v>63</v>
      </c>
    </row>
    <row r="11" spans="1:3" s="11" customFormat="1" ht="129.6" x14ac:dyDescent="0.3">
      <c r="A11" s="8">
        <f t="shared" si="0"/>
        <v>10</v>
      </c>
      <c r="B11" s="9" t="s">
        <v>64</v>
      </c>
      <c r="C11" s="9" t="s">
        <v>93</v>
      </c>
    </row>
    <row r="12" spans="1:3" s="11" customFormat="1" ht="14.45" x14ac:dyDescent="0.3">
      <c r="A12" s="8">
        <f t="shared" si="0"/>
        <v>11</v>
      </c>
      <c r="B12" s="9" t="s">
        <v>65</v>
      </c>
      <c r="C12" s="10" t="s">
        <v>77</v>
      </c>
    </row>
    <row r="13" spans="1:3" s="11" customFormat="1" ht="14.45" x14ac:dyDescent="0.3">
      <c r="A13" s="8">
        <f t="shared" si="0"/>
        <v>12</v>
      </c>
      <c r="B13" s="9" t="s">
        <v>66</v>
      </c>
      <c r="C13" s="10" t="s">
        <v>78</v>
      </c>
    </row>
    <row r="14" spans="1:3" s="11" customFormat="1" ht="28.9" x14ac:dyDescent="0.3">
      <c r="A14" s="8">
        <f t="shared" si="0"/>
        <v>13</v>
      </c>
      <c r="B14" s="9" t="s">
        <v>67</v>
      </c>
      <c r="C14" s="10" t="s">
        <v>79</v>
      </c>
    </row>
    <row r="15" spans="1:3" s="11" customFormat="1" ht="28.9" x14ac:dyDescent="0.3">
      <c r="A15" s="8">
        <f t="shared" si="0"/>
        <v>14</v>
      </c>
      <c r="B15" s="9" t="s">
        <v>68</v>
      </c>
      <c r="C15" s="10" t="s">
        <v>86</v>
      </c>
    </row>
    <row r="16" spans="1:3" s="11" customFormat="1" ht="14.45" x14ac:dyDescent="0.3">
      <c r="A16" s="8">
        <f t="shared" si="0"/>
        <v>15</v>
      </c>
      <c r="B16" s="9" t="s">
        <v>69</v>
      </c>
      <c r="C16" s="13" t="s">
        <v>73</v>
      </c>
    </row>
    <row r="17" spans="1:4" ht="14.45" x14ac:dyDescent="0.3">
      <c r="A17" s="8">
        <f t="shared" si="0"/>
        <v>16</v>
      </c>
      <c r="B17" s="9" t="s">
        <v>70</v>
      </c>
      <c r="C17" s="14" t="s">
        <v>74</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A11" sqref="A11"/>
    </sheetView>
  </sheetViews>
  <sheetFormatPr defaultColWidth="9.140625" defaultRowHeight="15" x14ac:dyDescent="0.25"/>
  <cols>
    <col min="1" max="1" width="9.140625" style="15"/>
    <col min="2" max="2" width="37" style="16" bestFit="1" customWidth="1"/>
    <col min="3" max="3" width="117.85546875" style="17" customWidth="1"/>
    <col min="4" max="4" width="36.85546875" style="18" customWidth="1"/>
    <col min="5" max="16384" width="9.140625" style="11"/>
  </cols>
  <sheetData>
    <row r="1" spans="1:4" ht="14.45" x14ac:dyDescent="0.3">
      <c r="A1" s="8" t="s">
        <v>48</v>
      </c>
      <c r="B1" s="9" t="s">
        <v>49</v>
      </c>
      <c r="C1" s="10" t="s">
        <v>50</v>
      </c>
      <c r="D1" s="11"/>
    </row>
    <row r="2" spans="1:4" ht="14.45" x14ac:dyDescent="0.3">
      <c r="A2" s="8">
        <v>1</v>
      </c>
      <c r="B2" s="9" t="s">
        <v>51</v>
      </c>
      <c r="C2" s="10" t="s">
        <v>52</v>
      </c>
      <c r="D2" s="11"/>
    </row>
    <row r="3" spans="1:4" ht="22.5" customHeight="1" x14ac:dyDescent="0.3">
      <c r="A3" s="8">
        <f>A2+1</f>
        <v>2</v>
      </c>
      <c r="B3" s="9" t="s">
        <v>53</v>
      </c>
      <c r="C3" s="9" t="s">
        <v>105</v>
      </c>
      <c r="D3" s="11"/>
    </row>
    <row r="4" spans="1:4" ht="14.45" x14ac:dyDescent="0.3">
      <c r="A4" s="8">
        <f t="shared" ref="A4:A19" si="0">A3+1</f>
        <v>3</v>
      </c>
      <c r="B4" s="9" t="s">
        <v>54</v>
      </c>
      <c r="C4" s="9" t="s">
        <v>104</v>
      </c>
      <c r="D4" s="11"/>
    </row>
    <row r="5" spans="1:4" ht="14.45" x14ac:dyDescent="0.3">
      <c r="A5" s="8">
        <f t="shared" si="0"/>
        <v>4</v>
      </c>
      <c r="B5" s="9" t="s">
        <v>55</v>
      </c>
      <c r="C5" s="9" t="s">
        <v>56</v>
      </c>
      <c r="D5" s="11"/>
    </row>
    <row r="6" spans="1:4" ht="14.45" x14ac:dyDescent="0.3">
      <c r="A6" s="8">
        <f t="shared" si="0"/>
        <v>5</v>
      </c>
      <c r="B6" s="9" t="s">
        <v>9</v>
      </c>
      <c r="C6" s="12">
        <v>0</v>
      </c>
      <c r="D6" s="11"/>
    </row>
    <row r="7" spans="1:4" ht="14.45" x14ac:dyDescent="0.3">
      <c r="A7" s="8">
        <f t="shared" si="0"/>
        <v>6</v>
      </c>
      <c r="B7" s="9" t="s">
        <v>10</v>
      </c>
      <c r="C7" s="9" t="s">
        <v>57</v>
      </c>
      <c r="D7" s="11"/>
    </row>
    <row r="8" spans="1:4" ht="14.45" x14ac:dyDescent="0.3">
      <c r="A8" s="8">
        <f t="shared" si="0"/>
        <v>7</v>
      </c>
      <c r="B8" s="9" t="s">
        <v>58</v>
      </c>
      <c r="C8" s="9" t="s">
        <v>59</v>
      </c>
      <c r="D8" s="11"/>
    </row>
    <row r="9" spans="1:4" ht="14.45" x14ac:dyDescent="0.3">
      <c r="A9" s="8">
        <f t="shared" si="0"/>
        <v>8</v>
      </c>
      <c r="B9" s="9" t="s">
        <v>60</v>
      </c>
      <c r="C9" s="9" t="s">
        <v>61</v>
      </c>
      <c r="D9" s="11"/>
    </row>
    <row r="10" spans="1:4" ht="14.45" x14ac:dyDescent="0.3">
      <c r="A10" s="8">
        <f t="shared" si="0"/>
        <v>9</v>
      </c>
      <c r="B10" s="9" t="s">
        <v>62</v>
      </c>
      <c r="C10" s="9" t="s">
        <v>117</v>
      </c>
      <c r="D10" s="11"/>
    </row>
    <row r="11" spans="1:4" ht="409.5" x14ac:dyDescent="0.25">
      <c r="A11" s="8">
        <f t="shared" si="0"/>
        <v>10</v>
      </c>
      <c r="B11" s="9" t="s">
        <v>64</v>
      </c>
      <c r="C11" s="9" t="s">
        <v>113</v>
      </c>
      <c r="D11" s="11"/>
    </row>
    <row r="12" spans="1:4" x14ac:dyDescent="0.25">
      <c r="A12" s="8">
        <f t="shared" si="0"/>
        <v>11</v>
      </c>
      <c r="B12" s="9" t="s">
        <v>65</v>
      </c>
      <c r="C12" s="10" t="s">
        <v>77</v>
      </c>
      <c r="D12" s="11"/>
    </row>
    <row r="13" spans="1:4" x14ac:dyDescent="0.25">
      <c r="A13" s="8">
        <f t="shared" si="0"/>
        <v>12</v>
      </c>
      <c r="B13" s="9" t="s">
        <v>66</v>
      </c>
      <c r="C13" s="10" t="s">
        <v>106</v>
      </c>
      <c r="D13" s="11"/>
    </row>
    <row r="14" spans="1:4" ht="30" x14ac:dyDescent="0.25">
      <c r="A14" s="8">
        <f t="shared" si="0"/>
        <v>13</v>
      </c>
      <c r="B14" s="9" t="s">
        <v>67</v>
      </c>
      <c r="C14" s="10" t="s">
        <v>112</v>
      </c>
      <c r="D14" s="11"/>
    </row>
    <row r="15" spans="1:4" ht="30" x14ac:dyDescent="0.25">
      <c r="A15" s="8">
        <f t="shared" si="0"/>
        <v>14</v>
      </c>
      <c r="B15" s="9" t="s">
        <v>68</v>
      </c>
      <c r="C15" s="10" t="s">
        <v>86</v>
      </c>
      <c r="D15" s="11"/>
    </row>
    <row r="16" spans="1:4" x14ac:dyDescent="0.25">
      <c r="A16" s="8">
        <f t="shared" si="0"/>
        <v>15</v>
      </c>
      <c r="B16" s="9" t="s">
        <v>69</v>
      </c>
      <c r="C16" s="13" t="s">
        <v>73</v>
      </c>
      <c r="D16" s="11"/>
    </row>
    <row r="17" spans="1:4" x14ac:dyDescent="0.25">
      <c r="A17" s="8">
        <f t="shared" si="0"/>
        <v>16</v>
      </c>
      <c r="B17" s="9" t="s">
        <v>70</v>
      </c>
      <c r="C17" s="14" t="s">
        <v>74</v>
      </c>
      <c r="D17" s="11"/>
    </row>
    <row r="18" spans="1:4" x14ac:dyDescent="0.25">
      <c r="A18" s="8">
        <f>A17+1</f>
        <v>17</v>
      </c>
      <c r="B18" s="9" t="s">
        <v>71</v>
      </c>
      <c r="C18" s="10" t="s">
        <v>81</v>
      </c>
      <c r="D18" s="11"/>
    </row>
    <row r="19" spans="1:4" x14ac:dyDescent="0.25">
      <c r="A19" s="8">
        <f t="shared" si="0"/>
        <v>18</v>
      </c>
      <c r="B19" s="9" t="s">
        <v>72</v>
      </c>
      <c r="C19" s="10" t="s">
        <v>75</v>
      </c>
      <c r="D19" s="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10" sqref="C10"/>
    </sheetView>
  </sheetViews>
  <sheetFormatPr defaultColWidth="9.140625" defaultRowHeight="15" x14ac:dyDescent="0.25"/>
  <cols>
    <col min="1" max="1" width="9.140625" style="15"/>
    <col min="2" max="2" width="37" style="16" bestFit="1" customWidth="1"/>
    <col min="3" max="3" width="117.85546875" style="17" customWidth="1"/>
    <col min="4" max="4" width="36.85546875" style="18" customWidth="1"/>
    <col min="5" max="16384" width="9.140625" style="11"/>
  </cols>
  <sheetData>
    <row r="1" spans="1:4" ht="14.45" x14ac:dyDescent="0.3">
      <c r="A1" s="8" t="s">
        <v>48</v>
      </c>
      <c r="B1" s="9" t="s">
        <v>49</v>
      </c>
      <c r="C1" s="10" t="s">
        <v>50</v>
      </c>
      <c r="D1" s="11"/>
    </row>
    <row r="2" spans="1:4" ht="14.45" x14ac:dyDescent="0.3">
      <c r="A2" s="8">
        <v>1</v>
      </c>
      <c r="B2" s="9" t="s">
        <v>51</v>
      </c>
      <c r="C2" s="10" t="s">
        <v>52</v>
      </c>
      <c r="D2" s="11"/>
    </row>
    <row r="3" spans="1:4" ht="54.75" customHeight="1" x14ac:dyDescent="0.25">
      <c r="A3" s="8">
        <f>A2+1</f>
        <v>2</v>
      </c>
      <c r="B3" s="9" t="s">
        <v>53</v>
      </c>
      <c r="C3" s="9" t="s">
        <v>110</v>
      </c>
      <c r="D3" s="11"/>
    </row>
    <row r="4" spans="1:4" ht="14.45" x14ac:dyDescent="0.3">
      <c r="A4" s="8">
        <f t="shared" ref="A4:A19" si="0">A3+1</f>
        <v>3</v>
      </c>
      <c r="B4" s="9" t="s">
        <v>54</v>
      </c>
      <c r="C4" s="9" t="s">
        <v>104</v>
      </c>
      <c r="D4" s="11"/>
    </row>
    <row r="5" spans="1:4" ht="14.45" x14ac:dyDescent="0.3">
      <c r="A5" s="8">
        <f t="shared" si="0"/>
        <v>4</v>
      </c>
      <c r="B5" s="9" t="s">
        <v>55</v>
      </c>
      <c r="C5" s="9" t="s">
        <v>56</v>
      </c>
      <c r="D5" s="11"/>
    </row>
    <row r="6" spans="1:4" ht="14.45" x14ac:dyDescent="0.3">
      <c r="A6" s="8">
        <f t="shared" si="0"/>
        <v>5</v>
      </c>
      <c r="B6" s="9" t="s">
        <v>9</v>
      </c>
      <c r="C6" s="12">
        <v>0</v>
      </c>
      <c r="D6" s="11"/>
    </row>
    <row r="7" spans="1:4" ht="14.45" x14ac:dyDescent="0.3">
      <c r="A7" s="8">
        <f t="shared" si="0"/>
        <v>6</v>
      </c>
      <c r="B7" s="9" t="s">
        <v>10</v>
      </c>
      <c r="C7" s="9" t="s">
        <v>57</v>
      </c>
      <c r="D7" s="11"/>
    </row>
    <row r="8" spans="1:4" ht="14.45" x14ac:dyDescent="0.3">
      <c r="A8" s="8">
        <f t="shared" si="0"/>
        <v>7</v>
      </c>
      <c r="B8" s="9" t="s">
        <v>58</v>
      </c>
      <c r="C8" s="9" t="s">
        <v>59</v>
      </c>
      <c r="D8" s="11"/>
    </row>
    <row r="9" spans="1:4" ht="14.45" x14ac:dyDescent="0.3">
      <c r="A9" s="8">
        <f t="shared" si="0"/>
        <v>8</v>
      </c>
      <c r="B9" s="9" t="s">
        <v>60</v>
      </c>
      <c r="C9" s="9" t="s">
        <v>61</v>
      </c>
      <c r="D9" s="11"/>
    </row>
    <row r="10" spans="1:4" x14ac:dyDescent="0.25">
      <c r="A10" s="8">
        <f t="shared" si="0"/>
        <v>9</v>
      </c>
      <c r="B10" s="9" t="s">
        <v>62</v>
      </c>
      <c r="C10" s="9" t="s">
        <v>116</v>
      </c>
      <c r="D10" s="11"/>
    </row>
    <row r="11" spans="1:4" ht="409.5" x14ac:dyDescent="0.25">
      <c r="A11" s="8">
        <f t="shared" si="0"/>
        <v>10</v>
      </c>
      <c r="B11" s="9" t="s">
        <v>64</v>
      </c>
      <c r="C11" s="9" t="s">
        <v>114</v>
      </c>
      <c r="D11" s="11"/>
    </row>
    <row r="12" spans="1:4" x14ac:dyDescent="0.25">
      <c r="A12" s="8">
        <f t="shared" si="0"/>
        <v>11</v>
      </c>
      <c r="B12" s="9" t="s">
        <v>65</v>
      </c>
      <c r="C12" s="10" t="s">
        <v>77</v>
      </c>
      <c r="D12" s="11"/>
    </row>
    <row r="13" spans="1:4" x14ac:dyDescent="0.25">
      <c r="A13" s="8">
        <f t="shared" si="0"/>
        <v>12</v>
      </c>
      <c r="B13" s="9" t="s">
        <v>66</v>
      </c>
      <c r="C13" s="10" t="s">
        <v>106</v>
      </c>
      <c r="D13" s="11"/>
    </row>
    <row r="14" spans="1:4" ht="30" x14ac:dyDescent="0.25">
      <c r="A14" s="8">
        <f t="shared" si="0"/>
        <v>13</v>
      </c>
      <c r="B14" s="9" t="s">
        <v>67</v>
      </c>
      <c r="C14" s="10" t="s">
        <v>112</v>
      </c>
      <c r="D14" s="11"/>
    </row>
    <row r="15" spans="1:4" ht="30" x14ac:dyDescent="0.25">
      <c r="A15" s="8">
        <f t="shared" si="0"/>
        <v>14</v>
      </c>
      <c r="B15" s="9" t="s">
        <v>68</v>
      </c>
      <c r="C15" s="10" t="s">
        <v>86</v>
      </c>
      <c r="D15" s="11"/>
    </row>
    <row r="16" spans="1:4" x14ac:dyDescent="0.25">
      <c r="A16" s="8">
        <f t="shared" si="0"/>
        <v>15</v>
      </c>
      <c r="B16" s="9" t="s">
        <v>69</v>
      </c>
      <c r="C16" s="13" t="s">
        <v>73</v>
      </c>
      <c r="D16" s="11"/>
    </row>
    <row r="17" spans="1:4" x14ac:dyDescent="0.25">
      <c r="A17" s="8">
        <f t="shared" si="0"/>
        <v>16</v>
      </c>
      <c r="B17" s="9" t="s">
        <v>70</v>
      </c>
      <c r="C17" s="14" t="s">
        <v>74</v>
      </c>
      <c r="D17" s="11"/>
    </row>
    <row r="18" spans="1:4" x14ac:dyDescent="0.25">
      <c r="A18" s="8">
        <f>A17+1</f>
        <v>17</v>
      </c>
      <c r="B18" s="9" t="s">
        <v>71</v>
      </c>
      <c r="C18" s="10" t="s">
        <v>81</v>
      </c>
      <c r="D18" s="11"/>
    </row>
    <row r="19" spans="1:4" x14ac:dyDescent="0.25">
      <c r="A19" s="8">
        <f t="shared" si="0"/>
        <v>18</v>
      </c>
      <c r="B19" s="9" t="s">
        <v>72</v>
      </c>
      <c r="C19" s="10" t="s">
        <v>75</v>
      </c>
      <c r="D19" s="1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D27" sqref="D27"/>
    </sheetView>
  </sheetViews>
  <sheetFormatPr defaultRowHeight="15" x14ac:dyDescent="0.25"/>
  <cols>
    <col min="2" max="2" width="22.28515625" customWidth="1"/>
    <col min="3" max="3" width="86.28515625" customWidth="1"/>
    <col min="4" max="4" width="44.42578125" customWidth="1"/>
  </cols>
  <sheetData>
    <row r="1" spans="1:4" x14ac:dyDescent="0.25">
      <c r="A1" s="33" t="s">
        <v>48</v>
      </c>
      <c r="B1" s="34" t="s">
        <v>49</v>
      </c>
      <c r="C1" s="34" t="s">
        <v>50</v>
      </c>
    </row>
    <row r="2" spans="1:4" x14ac:dyDescent="0.25">
      <c r="A2" s="35">
        <v>0</v>
      </c>
      <c r="B2" s="36" t="s">
        <v>153</v>
      </c>
      <c r="C2" s="36" t="s">
        <v>154</v>
      </c>
    </row>
    <row r="3" spans="1:4" x14ac:dyDescent="0.25">
      <c r="A3" s="35">
        <v>1</v>
      </c>
      <c r="B3" s="34" t="s">
        <v>51</v>
      </c>
      <c r="C3" s="34" t="s">
        <v>52</v>
      </c>
    </row>
    <row r="4" spans="1:4" x14ac:dyDescent="0.25">
      <c r="A4" s="35">
        <v>2</v>
      </c>
      <c r="B4" s="34" t="s">
        <v>53</v>
      </c>
      <c r="C4" s="37" t="s">
        <v>162</v>
      </c>
    </row>
    <row r="5" spans="1:4" x14ac:dyDescent="0.25">
      <c r="A5" s="35">
        <v>3</v>
      </c>
      <c r="B5" s="36" t="s">
        <v>54</v>
      </c>
      <c r="C5" s="36" t="s">
        <v>76</v>
      </c>
    </row>
    <row r="6" spans="1:4" x14ac:dyDescent="0.25">
      <c r="A6" s="35">
        <v>4</v>
      </c>
      <c r="B6" s="36" t="s">
        <v>55</v>
      </c>
      <c r="C6" s="36" t="s">
        <v>56</v>
      </c>
    </row>
    <row r="7" spans="1:4" x14ac:dyDescent="0.25">
      <c r="A7" s="35">
        <v>5</v>
      </c>
      <c r="B7" s="36" t="s">
        <v>9</v>
      </c>
      <c r="C7" s="36" t="s">
        <v>120</v>
      </c>
    </row>
    <row r="8" spans="1:4" x14ac:dyDescent="0.25">
      <c r="A8" s="35">
        <v>6</v>
      </c>
      <c r="B8" s="36" t="s">
        <v>10</v>
      </c>
      <c r="C8" s="36" t="s">
        <v>57</v>
      </c>
    </row>
    <row r="9" spans="1:4" x14ac:dyDescent="0.25">
      <c r="A9" s="35">
        <v>7</v>
      </c>
      <c r="B9" s="36" t="s">
        <v>58</v>
      </c>
      <c r="C9" s="36" t="s">
        <v>59</v>
      </c>
    </row>
    <row r="10" spans="1:4" x14ac:dyDescent="0.25">
      <c r="A10" s="35">
        <v>8</v>
      </c>
      <c r="B10" s="36" t="s">
        <v>60</v>
      </c>
      <c r="C10" s="36" t="s">
        <v>158</v>
      </c>
    </row>
    <row r="11" spans="1:4" x14ac:dyDescent="0.25">
      <c r="A11" s="35">
        <v>9</v>
      </c>
      <c r="B11" s="36" t="s">
        <v>62</v>
      </c>
      <c r="C11" s="36" t="s">
        <v>116</v>
      </c>
    </row>
    <row r="12" spans="1:4" ht="26.25" customHeight="1" x14ac:dyDescent="0.25">
      <c r="A12" s="163">
        <v>10</v>
      </c>
      <c r="B12" s="164" t="s">
        <v>64</v>
      </c>
      <c r="C12" s="37" t="s">
        <v>163</v>
      </c>
      <c r="D12" s="38"/>
    </row>
    <row r="13" spans="1:4" ht="43.5" customHeight="1" x14ac:dyDescent="0.25">
      <c r="A13" s="163"/>
      <c r="B13" s="164"/>
      <c r="C13" s="37" t="s">
        <v>159</v>
      </c>
      <c r="D13" s="38"/>
    </row>
    <row r="14" spans="1:4" x14ac:dyDescent="0.25">
      <c r="A14" s="35">
        <v>11</v>
      </c>
      <c r="B14" s="36" t="s">
        <v>65</v>
      </c>
      <c r="C14" s="36" t="s">
        <v>77</v>
      </c>
    </row>
    <row r="15" spans="1:4" x14ac:dyDescent="0.25">
      <c r="A15" s="35">
        <v>12</v>
      </c>
      <c r="B15" s="36" t="s">
        <v>66</v>
      </c>
      <c r="C15" s="36" t="s">
        <v>155</v>
      </c>
    </row>
    <row r="16" spans="1:4" x14ac:dyDescent="0.25">
      <c r="A16" s="35">
        <v>13</v>
      </c>
      <c r="B16" s="36" t="s">
        <v>67</v>
      </c>
      <c r="C16" s="37"/>
    </row>
    <row r="17" spans="1:3" ht="24" customHeight="1" x14ac:dyDescent="0.25">
      <c r="A17" s="163">
        <v>14</v>
      </c>
      <c r="B17" s="164" t="s">
        <v>68</v>
      </c>
      <c r="C17" s="37" t="s">
        <v>156</v>
      </c>
    </row>
    <row r="18" spans="1:3" x14ac:dyDescent="0.25">
      <c r="A18" s="163"/>
      <c r="B18" s="164"/>
      <c r="C18" s="37" t="s">
        <v>157</v>
      </c>
    </row>
    <row r="19" spans="1:3" x14ac:dyDescent="0.25">
      <c r="A19" s="35">
        <v>15</v>
      </c>
      <c r="B19" s="36" t="s">
        <v>69</v>
      </c>
      <c r="C19" s="37"/>
    </row>
    <row r="20" spans="1:3" ht="32.25" customHeight="1" x14ac:dyDescent="0.25">
      <c r="A20" s="35">
        <v>16</v>
      </c>
      <c r="B20" s="37" t="s">
        <v>70</v>
      </c>
      <c r="C20" s="36"/>
    </row>
    <row r="21" spans="1:3" x14ac:dyDescent="0.25">
      <c r="A21" s="35">
        <v>17</v>
      </c>
      <c r="B21" s="36" t="s">
        <v>71</v>
      </c>
      <c r="C21" s="37"/>
    </row>
  </sheetData>
  <mergeCells count="4">
    <mergeCell ref="A12:A13"/>
    <mergeCell ref="B12:B13"/>
    <mergeCell ref="A17:A18"/>
    <mergeCell ref="B17:B1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26" sqref="C26"/>
    </sheetView>
  </sheetViews>
  <sheetFormatPr defaultColWidth="9.140625" defaultRowHeight="15" x14ac:dyDescent="0.25"/>
  <cols>
    <col min="1" max="1" width="9.140625" style="15"/>
    <col min="2" max="2" width="37" style="16" bestFit="1" customWidth="1"/>
    <col min="3" max="3" width="117.85546875" style="17" customWidth="1"/>
    <col min="4" max="4" width="36.85546875" style="18" customWidth="1"/>
    <col min="5" max="16384" width="9.140625" style="11"/>
  </cols>
  <sheetData>
    <row r="1" spans="1:4" ht="14.45" x14ac:dyDescent="0.3">
      <c r="A1" s="8" t="s">
        <v>48</v>
      </c>
      <c r="B1" s="9" t="s">
        <v>49</v>
      </c>
      <c r="C1" s="10" t="s">
        <v>50</v>
      </c>
      <c r="D1" s="11"/>
    </row>
    <row r="2" spans="1:4" ht="14.45" x14ac:dyDescent="0.3">
      <c r="A2" s="8">
        <v>1</v>
      </c>
      <c r="B2" s="9" t="s">
        <v>51</v>
      </c>
      <c r="C2" s="10" t="s">
        <v>121</v>
      </c>
      <c r="D2" s="11"/>
    </row>
    <row r="3" spans="1:4" ht="49.15" customHeight="1" x14ac:dyDescent="0.25">
      <c r="A3" s="8">
        <f>A2+1</f>
        <v>2</v>
      </c>
      <c r="B3" s="9" t="s">
        <v>53</v>
      </c>
      <c r="C3" s="9" t="s">
        <v>118</v>
      </c>
      <c r="D3" s="11"/>
    </row>
    <row r="4" spans="1:4" ht="16.149999999999999" x14ac:dyDescent="0.3">
      <c r="A4" s="8">
        <f t="shared" ref="A4:A19" si="0">A3+1</f>
        <v>3</v>
      </c>
      <c r="B4" s="9" t="s">
        <v>54</v>
      </c>
      <c r="C4" s="9" t="s">
        <v>140</v>
      </c>
      <c r="D4" s="11"/>
    </row>
    <row r="5" spans="1:4" ht="14.45" x14ac:dyDescent="0.3">
      <c r="A5" s="8">
        <f t="shared" si="0"/>
        <v>4</v>
      </c>
      <c r="B5" s="9" t="s">
        <v>55</v>
      </c>
      <c r="C5" s="9" t="s">
        <v>119</v>
      </c>
      <c r="D5" s="11"/>
    </row>
    <row r="6" spans="1:4" ht="14.45" x14ac:dyDescent="0.3">
      <c r="A6" s="8">
        <f t="shared" si="0"/>
        <v>5</v>
      </c>
      <c r="B6" s="9" t="s">
        <v>9</v>
      </c>
      <c r="C6" s="12">
        <v>0</v>
      </c>
      <c r="D6" s="11"/>
    </row>
    <row r="7" spans="1:4" ht="14.45" x14ac:dyDescent="0.3">
      <c r="A7" s="8">
        <f t="shared" si="0"/>
        <v>6</v>
      </c>
      <c r="B7" s="9" t="s">
        <v>10</v>
      </c>
      <c r="C7" s="30" t="s">
        <v>120</v>
      </c>
      <c r="D7" s="11"/>
    </row>
    <row r="8" spans="1:4" ht="14.45" x14ac:dyDescent="0.3">
      <c r="A8" s="8">
        <f t="shared" si="0"/>
        <v>7</v>
      </c>
      <c r="B8" s="9" t="s">
        <v>58</v>
      </c>
      <c r="C8" s="9" t="s">
        <v>59</v>
      </c>
      <c r="D8" s="11"/>
    </row>
    <row r="9" spans="1:4" ht="14.45" x14ac:dyDescent="0.3">
      <c r="A9" s="8">
        <f t="shared" si="0"/>
        <v>8</v>
      </c>
      <c r="B9" s="9" t="s">
        <v>60</v>
      </c>
      <c r="C9" s="9" t="s">
        <v>61</v>
      </c>
      <c r="D9" s="11"/>
    </row>
    <row r="10" spans="1:4" ht="14.45" x14ac:dyDescent="0.3">
      <c r="A10" s="8">
        <f t="shared" si="0"/>
        <v>9</v>
      </c>
      <c r="B10" s="9" t="s">
        <v>62</v>
      </c>
      <c r="C10" s="9" t="s">
        <v>63</v>
      </c>
      <c r="D10" s="11"/>
    </row>
    <row r="11" spans="1:4" ht="72" x14ac:dyDescent="0.3">
      <c r="A11" s="8">
        <f t="shared" si="0"/>
        <v>10</v>
      </c>
      <c r="B11" s="9" t="s">
        <v>64</v>
      </c>
      <c r="C11" s="9" t="s">
        <v>122</v>
      </c>
      <c r="D11" s="11"/>
    </row>
    <row r="12" spans="1:4" ht="14.45" x14ac:dyDescent="0.3">
      <c r="A12" s="8">
        <f t="shared" si="0"/>
        <v>11</v>
      </c>
      <c r="B12" s="9" t="s">
        <v>65</v>
      </c>
      <c r="C12" s="10" t="s">
        <v>77</v>
      </c>
      <c r="D12" s="11"/>
    </row>
    <row r="13" spans="1:4" ht="14.45" x14ac:dyDescent="0.3">
      <c r="A13" s="8">
        <f t="shared" si="0"/>
        <v>12</v>
      </c>
      <c r="B13" s="9" t="s">
        <v>66</v>
      </c>
      <c r="C13" s="10" t="s">
        <v>78</v>
      </c>
      <c r="D13" s="11"/>
    </row>
    <row r="14" spans="1:4" ht="28.9" x14ac:dyDescent="0.3">
      <c r="A14" s="8">
        <f t="shared" si="0"/>
        <v>13</v>
      </c>
      <c r="B14" s="9" t="s">
        <v>67</v>
      </c>
      <c r="C14" s="10" t="s">
        <v>131</v>
      </c>
      <c r="D14" s="11"/>
    </row>
    <row r="15" spans="1:4" ht="28.9" x14ac:dyDescent="0.3">
      <c r="A15" s="8">
        <f t="shared" si="0"/>
        <v>14</v>
      </c>
      <c r="B15" s="9" t="s">
        <v>68</v>
      </c>
      <c r="C15" s="10" t="s">
        <v>86</v>
      </c>
      <c r="D15" s="11"/>
    </row>
    <row r="16" spans="1:4" ht="14.45" x14ac:dyDescent="0.3">
      <c r="A16" s="8">
        <f t="shared" si="0"/>
        <v>15</v>
      </c>
      <c r="B16" s="9" t="s">
        <v>69</v>
      </c>
      <c r="C16" s="13" t="s">
        <v>73</v>
      </c>
      <c r="D16" s="11"/>
    </row>
    <row r="17" spans="1:4" ht="14.45" x14ac:dyDescent="0.3">
      <c r="A17" s="8">
        <f t="shared" si="0"/>
        <v>16</v>
      </c>
      <c r="B17" s="9" t="s">
        <v>70</v>
      </c>
      <c r="C17" s="14" t="s">
        <v>130</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D32" sqref="D32"/>
    </sheetView>
  </sheetViews>
  <sheetFormatPr defaultColWidth="9.140625" defaultRowHeight="15" x14ac:dyDescent="0.25"/>
  <cols>
    <col min="1" max="1" width="9.140625" style="15"/>
    <col min="2" max="2" width="37" style="16" bestFit="1" customWidth="1"/>
    <col min="3" max="3" width="117.85546875" style="17" customWidth="1"/>
    <col min="4" max="4" width="36.85546875" style="18" customWidth="1"/>
    <col min="5" max="16384" width="9.140625" style="11"/>
  </cols>
  <sheetData>
    <row r="1" spans="1:4" ht="14.45" x14ac:dyDescent="0.3">
      <c r="A1" s="8" t="s">
        <v>48</v>
      </c>
      <c r="B1" s="9" t="s">
        <v>49</v>
      </c>
      <c r="C1" s="10" t="s">
        <v>50</v>
      </c>
      <c r="D1" s="11"/>
    </row>
    <row r="2" spans="1:4" ht="14.45" x14ac:dyDescent="0.3">
      <c r="A2" s="8">
        <v>1</v>
      </c>
      <c r="B2" s="9" t="s">
        <v>51</v>
      </c>
      <c r="C2" s="10" t="s">
        <v>121</v>
      </c>
      <c r="D2" s="11"/>
    </row>
    <row r="3" spans="1:4" ht="49.15" customHeight="1" x14ac:dyDescent="0.25">
      <c r="A3" s="8">
        <f>A2+1</f>
        <v>2</v>
      </c>
      <c r="B3" s="9" t="s">
        <v>53</v>
      </c>
      <c r="C3" s="9" t="s">
        <v>108</v>
      </c>
      <c r="D3" s="11"/>
    </row>
    <row r="4" spans="1:4" ht="16.149999999999999" x14ac:dyDescent="0.3">
      <c r="A4" s="8">
        <f t="shared" ref="A4:A19" si="0">A3+1</f>
        <v>3</v>
      </c>
      <c r="B4" s="9" t="s">
        <v>54</v>
      </c>
      <c r="C4" s="9" t="s">
        <v>140</v>
      </c>
      <c r="D4" s="11"/>
    </row>
    <row r="5" spans="1:4" ht="14.45" x14ac:dyDescent="0.3">
      <c r="A5" s="8">
        <f t="shared" si="0"/>
        <v>4</v>
      </c>
      <c r="B5" s="9" t="s">
        <v>55</v>
      </c>
      <c r="C5" s="9" t="s">
        <v>119</v>
      </c>
      <c r="D5" s="11"/>
    </row>
    <row r="6" spans="1:4" ht="14.45" x14ac:dyDescent="0.3">
      <c r="A6" s="8">
        <f t="shared" si="0"/>
        <v>5</v>
      </c>
      <c r="B6" s="9" t="s">
        <v>9</v>
      </c>
      <c r="C6" s="12">
        <v>0</v>
      </c>
      <c r="D6" s="11"/>
    </row>
    <row r="7" spans="1:4" ht="14.45" x14ac:dyDescent="0.3">
      <c r="A7" s="8">
        <f t="shared" si="0"/>
        <v>6</v>
      </c>
      <c r="B7" s="9" t="s">
        <v>10</v>
      </c>
      <c r="C7" s="30" t="s">
        <v>120</v>
      </c>
      <c r="D7" s="11"/>
    </row>
    <row r="8" spans="1:4" ht="14.45" x14ac:dyDescent="0.3">
      <c r="A8" s="8">
        <f t="shared" si="0"/>
        <v>7</v>
      </c>
      <c r="B8" s="9" t="s">
        <v>58</v>
      </c>
      <c r="C8" s="9" t="s">
        <v>59</v>
      </c>
      <c r="D8" s="11"/>
    </row>
    <row r="9" spans="1:4" ht="14.45" x14ac:dyDescent="0.3">
      <c r="A9" s="8">
        <f t="shared" si="0"/>
        <v>8</v>
      </c>
      <c r="B9" s="9" t="s">
        <v>60</v>
      </c>
      <c r="C9" s="9" t="s">
        <v>61</v>
      </c>
      <c r="D9" s="11"/>
    </row>
    <row r="10" spans="1:4" ht="14.45" x14ac:dyDescent="0.3">
      <c r="A10" s="8">
        <f t="shared" si="0"/>
        <v>9</v>
      </c>
      <c r="B10" s="9" t="s">
        <v>62</v>
      </c>
      <c r="C10" s="9" t="s">
        <v>116</v>
      </c>
      <c r="D10" s="11"/>
    </row>
    <row r="11" spans="1:4" ht="105" x14ac:dyDescent="0.25">
      <c r="A11" s="8">
        <f t="shared" si="0"/>
        <v>10</v>
      </c>
      <c r="B11" s="9" t="s">
        <v>64</v>
      </c>
      <c r="C11" s="9" t="s">
        <v>141</v>
      </c>
      <c r="D11" s="11"/>
    </row>
    <row r="12" spans="1:4" ht="14.45" x14ac:dyDescent="0.3">
      <c r="A12" s="8">
        <f t="shared" si="0"/>
        <v>11</v>
      </c>
      <c r="B12" s="9" t="s">
        <v>65</v>
      </c>
      <c r="C12" s="10" t="s">
        <v>77</v>
      </c>
      <c r="D12" s="11"/>
    </row>
    <row r="13" spans="1:4" ht="14.45" x14ac:dyDescent="0.3">
      <c r="A13" s="8">
        <f t="shared" si="0"/>
        <v>12</v>
      </c>
      <c r="B13" s="9" t="s">
        <v>66</v>
      </c>
      <c r="C13" s="10" t="s">
        <v>142</v>
      </c>
      <c r="D13" s="11"/>
    </row>
    <row r="14" spans="1:4" ht="28.9" x14ac:dyDescent="0.3">
      <c r="A14" s="8">
        <f t="shared" si="0"/>
        <v>13</v>
      </c>
      <c r="B14" s="9" t="s">
        <v>67</v>
      </c>
      <c r="C14" s="10" t="s">
        <v>143</v>
      </c>
      <c r="D14" s="11"/>
    </row>
    <row r="15" spans="1:4" ht="28.9" x14ac:dyDescent="0.3">
      <c r="A15" s="8">
        <f t="shared" si="0"/>
        <v>14</v>
      </c>
      <c r="B15" s="9" t="s">
        <v>68</v>
      </c>
      <c r="C15" s="10" t="s">
        <v>143</v>
      </c>
      <c r="D15" s="11"/>
    </row>
    <row r="16" spans="1:4" ht="14.45" x14ac:dyDescent="0.3">
      <c r="A16" s="8">
        <f t="shared" si="0"/>
        <v>15</v>
      </c>
      <c r="B16" s="9" t="s">
        <v>69</v>
      </c>
      <c r="C16" s="13" t="s">
        <v>73</v>
      </c>
      <c r="D16" s="11"/>
    </row>
    <row r="17" spans="1:4" ht="14.45" x14ac:dyDescent="0.3">
      <c r="A17" s="8">
        <f t="shared" si="0"/>
        <v>16</v>
      </c>
      <c r="B17" s="9" t="s">
        <v>70</v>
      </c>
      <c r="C17" s="14" t="s">
        <v>130</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5 SO 5.1</vt:lpstr>
      <vt:lpstr>5 SO 5.2</vt:lpstr>
      <vt:lpstr>F specific result (2)</vt:lpstr>
      <vt:lpstr>F specific result (3)</vt:lpstr>
      <vt:lpstr>F specific result (4)</vt:lpstr>
      <vt:lpstr>F specific result (5)</vt:lpstr>
      <vt:lpstr>F specific product (1)</vt:lpstr>
      <vt:lpstr>F specific product (2)</vt:lpstr>
      <vt:lpstr>Lapas1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Jūranda Savukynienė</cp:lastModifiedBy>
  <cp:lastPrinted>2022-07-08T10:31:20Z</cp:lastPrinted>
  <dcterms:created xsi:type="dcterms:W3CDTF">2020-12-14T05:37:08Z</dcterms:created>
  <dcterms:modified xsi:type="dcterms:W3CDTF">2022-07-11T12:34:58Z</dcterms:modified>
</cp:coreProperties>
</file>