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0" yWindow="0" windowWidth="23040" windowHeight="9090"/>
  </bookViews>
  <sheets>
    <sheet name=" 2.5" sheetId="9" r:id="rId1"/>
    <sheet name="F Specific output 2.5.2 (1)" sheetId="13" r:id="rId2"/>
    <sheet name="F Specific output 2.5.1 (1)" sheetId="14" r:id="rId3"/>
    <sheet name="F Specific result 2.5.1 (1)" sheetId="15" r:id="rId4"/>
    <sheet name="F Specific output 2.5.2 (2)" sheetId="16" r:id="rId5"/>
    <sheet name="F Specific output 2.5.2 (3)" sheetId="17" r:id="rId6"/>
  </sheet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 i="17" l="1"/>
  <c r="A5" i="17" s="1"/>
  <c r="A6" i="17" s="1"/>
  <c r="A7" i="17" s="1"/>
  <c r="A8" i="17" s="1"/>
  <c r="A9" i="17" s="1"/>
  <c r="A10" i="17" s="1"/>
  <c r="A11" i="17" s="1"/>
  <c r="A12" i="17" s="1"/>
  <c r="A13" i="17" s="1"/>
  <c r="A14" i="17" s="1"/>
  <c r="A15" i="17" s="1"/>
  <c r="A16" i="17" s="1"/>
  <c r="A17" i="17" s="1"/>
  <c r="A18" i="17" s="1"/>
  <c r="A19" i="17" s="1"/>
  <c r="A20" i="17" s="1"/>
  <c r="A4" i="16"/>
  <c r="A5" i="16" s="1"/>
  <c r="A6" i="16" s="1"/>
  <c r="A7" i="16" s="1"/>
  <c r="A8" i="16" s="1"/>
  <c r="A9" i="16" s="1"/>
  <c r="A10" i="16" s="1"/>
  <c r="A11" i="16" s="1"/>
  <c r="A12" i="16" s="1"/>
  <c r="A13" i="16" s="1"/>
  <c r="A14" i="16" s="1"/>
  <c r="A15" i="16" s="1"/>
  <c r="A16" i="16" s="1"/>
  <c r="A17" i="16" s="1"/>
  <c r="A18" i="16" s="1"/>
  <c r="A19" i="16" s="1"/>
  <c r="A20" i="16" s="1"/>
  <c r="I30" i="9"/>
  <c r="I29" i="9"/>
  <c r="H30" i="9"/>
  <c r="H29" i="9"/>
  <c r="C30" i="9"/>
  <c r="C29" i="9"/>
  <c r="B30" i="9"/>
  <c r="B29" i="9"/>
  <c r="A30" i="9"/>
  <c r="A29" i="9"/>
  <c r="R15" i="9"/>
  <c r="D39" i="9" l="1"/>
  <c r="I38" i="9"/>
  <c r="C38" i="9"/>
  <c r="B38" i="9"/>
  <c r="A38" i="9"/>
  <c r="C37" i="9"/>
  <c r="B37" i="9"/>
  <c r="C36" i="9"/>
  <c r="B36" i="9"/>
  <c r="H35" i="9"/>
  <c r="C35" i="9"/>
  <c r="B35" i="9"/>
  <c r="A35" i="9"/>
  <c r="H34" i="9"/>
  <c r="C34" i="9"/>
  <c r="B34" i="9"/>
  <c r="A34" i="9"/>
  <c r="H33" i="9"/>
  <c r="C33" i="9"/>
  <c r="B33" i="9"/>
  <c r="H32" i="9"/>
  <c r="C32" i="9"/>
  <c r="B32" i="9"/>
  <c r="H31" i="9"/>
  <c r="C31" i="9"/>
  <c r="B31" i="9"/>
  <c r="O24" i="9"/>
  <c r="M24" i="9"/>
  <c r="C24" i="9"/>
  <c r="E22" i="9"/>
  <c r="F22" i="9" s="1"/>
  <c r="B22" i="9" s="1"/>
  <c r="E14" i="9"/>
  <c r="F14" i="9" s="1"/>
  <c r="E12" i="9"/>
  <c r="G12" i="9" s="1"/>
  <c r="P13" i="9" s="1"/>
  <c r="E8" i="9"/>
  <c r="F8" i="9" s="1"/>
  <c r="B8" i="9" s="1"/>
  <c r="E6" i="9"/>
  <c r="F6" i="9" s="1"/>
  <c r="H39" i="9" l="1"/>
  <c r="G22" i="9"/>
  <c r="F12" i="9"/>
  <c r="B12" i="9" s="1"/>
  <c r="G16" i="9"/>
  <c r="P16" i="9" s="1"/>
  <c r="I32" i="9" s="1"/>
  <c r="B14" i="9"/>
  <c r="P12" i="9"/>
  <c r="I34" i="9" s="1"/>
  <c r="G10" i="9"/>
  <c r="P10" i="9" s="1"/>
  <c r="G6" i="9"/>
  <c r="F24" i="9"/>
  <c r="B6" i="9"/>
  <c r="E24" i="9"/>
  <c r="A3" i="13"/>
  <c r="A4" i="13" s="1"/>
  <c r="A5" i="13" s="1"/>
  <c r="A6" i="13" s="1"/>
  <c r="A7" i="13" s="1"/>
  <c r="A8" i="13" s="1"/>
  <c r="A9" i="13" s="1"/>
  <c r="A10" i="13" s="1"/>
  <c r="A11" i="13" s="1"/>
  <c r="A12" i="13" s="1"/>
  <c r="A13" i="13" s="1"/>
  <c r="A14" i="13" s="1"/>
  <c r="A15" i="13" s="1"/>
  <c r="A16" i="13" s="1"/>
  <c r="A17" i="13" s="1"/>
  <c r="A18" i="13" s="1"/>
  <c r="A19" i="13" s="1"/>
  <c r="P17" i="9" l="1"/>
  <c r="P22" i="9" s="1"/>
  <c r="P23" i="9" s="1"/>
  <c r="I37" i="9" s="1"/>
  <c r="P11" i="9"/>
  <c r="I36" i="9" s="1"/>
  <c r="I31" i="9"/>
  <c r="P6" i="9"/>
  <c r="G24" i="9"/>
  <c r="I33" i="9"/>
  <c r="A3" i="15"/>
  <c r="A4" i="15" s="1"/>
  <c r="A5" i="15" s="1"/>
  <c r="A6" i="15" s="1"/>
  <c r="A7" i="15" s="1"/>
  <c r="A8" i="15" s="1"/>
  <c r="A9" i="15" s="1"/>
  <c r="A10" i="15" s="1"/>
  <c r="A11" i="15" s="1"/>
  <c r="A12" i="15" s="1"/>
  <c r="A13" i="15" s="1"/>
  <c r="A14" i="15" s="1"/>
  <c r="A15" i="15" s="1"/>
  <c r="A16" i="15" s="1"/>
  <c r="A17" i="15" s="1"/>
  <c r="A18" i="15" s="1"/>
  <c r="A19" i="15" s="1"/>
  <c r="A3" i="14"/>
  <c r="A4" i="14" s="1"/>
  <c r="A5" i="14" s="1"/>
  <c r="A6" i="14" s="1"/>
  <c r="A7" i="14" s="1"/>
  <c r="A8" i="14" s="1"/>
  <c r="A9" i="14" s="1"/>
  <c r="A10" i="14" s="1"/>
  <c r="A11" i="14" s="1"/>
  <c r="A12" i="14" s="1"/>
  <c r="A13" i="14" s="1"/>
  <c r="A14" i="14" s="1"/>
  <c r="A15" i="14" s="1"/>
  <c r="A16" i="14" s="1"/>
  <c r="A17" i="14" s="1"/>
  <c r="A18" i="14" s="1"/>
  <c r="A19" i="14" s="1"/>
  <c r="I35" i="9" l="1"/>
  <c r="I39" i="9" s="1"/>
  <c r="P24" i="9"/>
</calcChain>
</file>

<file path=xl/sharedStrings.xml><?xml version="1.0" encoding="utf-8"?>
<sst xmlns="http://schemas.openxmlformats.org/spreadsheetml/2006/main" count="357" uniqueCount="141">
  <si>
    <t>Intervention field</t>
  </si>
  <si>
    <t>code and name</t>
  </si>
  <si>
    <t>n/a</t>
  </si>
  <si>
    <t>Fondas</t>
  </si>
  <si>
    <t>km</t>
  </si>
  <si>
    <t>persons</t>
  </si>
  <si>
    <t>RCO30</t>
  </si>
  <si>
    <t>RCO31</t>
  </si>
  <si>
    <t>RCO32</t>
  </si>
  <si>
    <t>population equivalent</t>
  </si>
  <si>
    <t>RCR42</t>
  </si>
  <si>
    <t>CF</t>
  </si>
  <si>
    <t>Action</t>
  </si>
  <si>
    <t>Total allocation of action level (indicated)</t>
  </si>
  <si>
    <t>EU Amount (EUR)</t>
  </si>
  <si>
    <t>Indicator</t>
  </si>
  <si>
    <t>Category of region</t>
  </si>
  <si>
    <t>Fund</t>
  </si>
  <si>
    <t>M.U.</t>
  </si>
  <si>
    <t>Baseline</t>
  </si>
  <si>
    <t xml:space="preserve">Milestone 2024 </t>
  </si>
  <si>
    <t>Target 2029</t>
  </si>
  <si>
    <t>Data source</t>
  </si>
  <si>
    <t>Methodology for calculating the values for the indicator</t>
  </si>
  <si>
    <t>co-financing rate (Eur.)</t>
  </si>
  <si>
    <t>Amount (EU+ national)(Eur.)</t>
  </si>
  <si>
    <t>code</t>
  </si>
  <si>
    <t>name</t>
  </si>
  <si>
    <t>value</t>
  </si>
  <si>
    <t>year</t>
  </si>
  <si>
    <t>Whole Lithuania</t>
  </si>
  <si>
    <t>Supported projects</t>
  </si>
  <si>
    <r>
      <t>allocation 2021-</t>
    </r>
    <r>
      <rPr>
        <b/>
        <sz val="11"/>
        <color theme="1"/>
        <rFont val="Calibri"/>
        <family val="2"/>
        <charset val="186"/>
        <scheme val="minor"/>
      </rPr>
      <t xml:space="preserve"> 2027 used for calculation of 2029 target </t>
    </r>
  </si>
  <si>
    <t>Milestone 2024</t>
  </si>
  <si>
    <t>RCR41</t>
  </si>
  <si>
    <t>RCR43 concept. Annual volume of water losses registered over a year in the distribution networks for public water supply. The indicator covers the water losses only for the pipes which are being financed through the projects implemented. The baseline refers to the annual volume of water losses for the respective pipes in the year before the intervention starts. The target refers to the annual volume of water losses in the year after the project is physically completed, and it can be zero if the intervention has a 100% success in eliminating water losses in the respective part of the network.</t>
  </si>
  <si>
    <t>New or upgraded drinking water treatment capacity (Nauji arba atnaujinti geriamojo vandens ruošimo pajėgumai)</t>
  </si>
  <si>
    <t>Eur</t>
  </si>
  <si>
    <t xml:space="preserve">
Increasing the efficiency of the water monitoring system</t>
  </si>
  <si>
    <t>percentage</t>
  </si>
  <si>
    <t xml:space="preserve">It is calculated the percentage increase in water resources management and the accuracy/reliability of monitoring data.
</t>
  </si>
  <si>
    <t>Ministry of enviroment</t>
  </si>
  <si>
    <t>Indicator code</t>
  </si>
  <si>
    <t>Indicator name</t>
  </si>
  <si>
    <t>Indicator M.U.</t>
  </si>
  <si>
    <t>Indicator baseline value</t>
  </si>
  <si>
    <t>Indicator baseline year</t>
  </si>
  <si>
    <r>
      <rPr>
        <b/>
        <sz val="11"/>
        <color theme="1"/>
        <rFont val="Calibri"/>
        <family val="2"/>
        <charset val="186"/>
        <scheme val="minor"/>
      </rPr>
      <t xml:space="preserve">062 </t>
    </r>
    <r>
      <rPr>
        <sz val="11"/>
        <color theme="1"/>
        <rFont val="Calibri"/>
        <family val="2"/>
        <scheme val="minor"/>
      </rPr>
      <t>Provision of water for human consumption (extraction, treatment, storage and distribution infrastructure, efficiency measures, drinking water supply)(Žmonėms vartoti skirto vandens tiekimas (gavybos, valymo, saugojimo ir skirstymo infrastruktūra, efektyvumą didinančios priemonės, geriamojo vandens tiekimas)</t>
    </r>
  </si>
  <si>
    <t>Length of new or upgraded pipes for the distribution systems of public water supply (viešojo vandens tiekimo paskirstymo sistemų naujų arba atnaujintų vamzdynų ilgis)</t>
  </si>
  <si>
    <t>Population connected to improved public water supply (gyventojai, prisijungę prie patobulintų viešojo vandens tiekimo sistemų)</t>
  </si>
  <si>
    <r>
      <rPr>
        <b/>
        <sz val="11"/>
        <color theme="1"/>
        <rFont val="Calibri"/>
        <family val="2"/>
        <charset val="186"/>
        <scheme val="minor"/>
      </rPr>
      <t>065</t>
    </r>
    <r>
      <rPr>
        <sz val="11"/>
        <color theme="1"/>
        <rFont val="Calibri"/>
        <family val="2"/>
        <scheme val="minor"/>
      </rPr>
      <t xml:space="preserve"> Waste water collection and treatment (Nuotekų surinkimas ir valymas)</t>
    </r>
  </si>
  <si>
    <t>Length of new or upgraded pipes for the public network for collection of waste water (viešojo nuotekų surinkimo tinklo naujų arba atnaujintų vamzdynų ilgis)</t>
  </si>
  <si>
    <t>Population connected  to at least secondary public waste water treatment (gyventojai, prisijungę bent prie antrinių viešojo nuotekų valymo įrenginių)</t>
  </si>
  <si>
    <t>New or upgraded capacity for waste water treatment (nauji arba atnaujinti nuotekų valymo pajėgumai)</t>
  </si>
  <si>
    <t>Population connected to at least secondary public waste water treatment (gyventojai, prisijungę bent prie antrinių viešojo nuotekų valymo įrenginių)</t>
  </si>
  <si>
    <t>m3/day</t>
  </si>
  <si>
    <r>
      <rPr>
        <b/>
        <sz val="11"/>
        <color theme="1"/>
        <rFont val="Calibri"/>
        <family val="2"/>
        <scheme val="minor"/>
      </rPr>
      <t xml:space="preserve">064 </t>
    </r>
    <r>
      <rPr>
        <sz val="11"/>
        <color theme="1"/>
        <rFont val="Calibri"/>
        <family val="2"/>
        <scheme val="minor"/>
      </rPr>
      <t>Water management and water resource conservation (including river basin management, specific climate change adaptation measures, reuse, leakage reduction)(Vandentvarka ir vandens išteklių išsaugojimas (įskaitant upių baseinų valdymą, specialias prisitaikymo prie klimato kaitos priemones, pakartotinį naudojimą, nuotėkio mažinimą)</t>
    </r>
  </si>
  <si>
    <t>Row ID</t>
  </si>
  <si>
    <t>Field</t>
  </si>
  <si>
    <t>Indicator metadata</t>
  </si>
  <si>
    <t>P.S.</t>
  </si>
  <si>
    <t>Measurement unit</t>
  </si>
  <si>
    <t>Euro</t>
  </si>
  <si>
    <t>Type of indicator</t>
  </si>
  <si>
    <t>output</t>
  </si>
  <si>
    <t>Policy objective</t>
  </si>
  <si>
    <t>PO2 Greener Europe</t>
  </si>
  <si>
    <t>Specific objective</t>
  </si>
  <si>
    <t>Definition and concepts</t>
  </si>
  <si>
    <t>Data collection</t>
  </si>
  <si>
    <t>Time measurement achieved</t>
  </si>
  <si>
    <t>Upon completion of output in the supported project</t>
  </si>
  <si>
    <t>Aggregation issues</t>
  </si>
  <si>
    <t>No issues</t>
  </si>
  <si>
    <t>Reporting</t>
  </si>
  <si>
    <t>Rule 1: Reporting by specific objective Forecast for selected projects and achieved values, both cumulative to date (CPR Annex VII, Table 3).</t>
  </si>
  <si>
    <t>References</t>
  </si>
  <si>
    <t>Council Directive 19/271/EC concerning urban waste water treatment</t>
  </si>
  <si>
    <t>Corresponding corporate indicator</t>
  </si>
  <si>
    <t>Not required. Specific output indicator</t>
  </si>
  <si>
    <t>Notes</t>
  </si>
  <si>
    <t>Examples</t>
  </si>
  <si>
    <t>No examples</t>
  </si>
  <si>
    <r>
      <t>Investments in new or upgraded water</t>
    </r>
    <r>
      <rPr>
        <b/>
        <sz val="11"/>
        <color theme="1"/>
        <rFont val="Calibri"/>
        <family val="2"/>
        <scheme val="minor"/>
      </rPr>
      <t xml:space="preserve"> monitoring system</t>
    </r>
  </si>
  <si>
    <r>
      <t xml:space="preserve">SO 2.v </t>
    </r>
    <r>
      <rPr>
        <sz val="11"/>
        <rFont val="Calibri"/>
        <family val="2"/>
        <scheme val="minor"/>
      </rPr>
      <t>Promoting access to water and sustainable water management</t>
    </r>
  </si>
  <si>
    <r>
      <t>Indicator related to</t>
    </r>
    <r>
      <rPr>
        <b/>
        <sz val="11"/>
        <rFont val="Calibri"/>
        <family val="2"/>
        <scheme val="minor"/>
      </rPr>
      <t xml:space="preserve"> R.S. Increasing the efficiency of the water monitoring system</t>
    </r>
  </si>
  <si>
    <t>R.S.</t>
  </si>
  <si>
    <t>result</t>
  </si>
  <si>
    <t>not required</t>
  </si>
  <si>
    <t>The percentage increase in accuracy and reliability of water resource management and monitoring data shall be determined (calculated).</t>
  </si>
  <si>
    <t xml:space="preserve">Upon completion of output in the supported project </t>
  </si>
  <si>
    <t>Rule 1: Reporting by specific objective Forecast for selected projects and achieved values, both cumulative to date (CPR Annex VII, Table 6).</t>
  </si>
  <si>
    <t>No references</t>
  </si>
  <si>
    <t>Not required. Specific result indicator</t>
  </si>
  <si>
    <r>
      <t xml:space="preserve">Related to </t>
    </r>
    <r>
      <rPr>
        <b/>
        <sz val="11"/>
        <rFont val="Calibri"/>
        <family val="2"/>
        <scheme val="minor"/>
      </rPr>
      <t>P.S. Investments in new or upgraded water  monitoring system</t>
    </r>
  </si>
  <si>
    <t>RCO30- the length of the water supply pipes. The equipment is not pipes. Therefore, we are using a special indicator.</t>
  </si>
  <si>
    <t xml:space="preserve">The total value of investments in projects supporting the development or modernisation of water monitoring system.
Modernisation should relate in particular to new functions or to increasing the capacity of existing systems.
It is necessary to identify more effectively the changes in the status of the Baltic Sea, other surface and groundwater bodies and the causes of these changes, thus ensuring efficient management of water resources. For this purpose, it is planned to introduce modern methods of environmental research and monitoring. It is planned to acquire the necessary equipment and tools to enable a quicker response and to take the necessary measures. </t>
  </si>
  <si>
    <t>Investments in new or upgraded water  monitoring system (Investicijos į naują arba atnaujintą vandens monitoringo sistemą)</t>
  </si>
  <si>
    <t>Increasing the efficiency of the water monitoring system (Vandens stebėjimo sistemos efektyvumo padidėjimas)</t>
  </si>
  <si>
    <t>Specific output</t>
  </si>
  <si>
    <t>Specific result</t>
  </si>
  <si>
    <t>m³/day</t>
  </si>
  <si>
    <r>
      <t xml:space="preserve">SO 2.v </t>
    </r>
    <r>
      <rPr>
        <sz val="12"/>
        <rFont val="Calibri"/>
        <family val="2"/>
        <charset val="186"/>
        <scheme val="minor"/>
      </rPr>
      <t>Promoting access to water and sustainable water management</t>
    </r>
  </si>
  <si>
    <r>
      <t xml:space="preserve">Indicator is calculated on the basis of the </t>
    </r>
    <r>
      <rPr>
        <b/>
        <sz val="12"/>
        <color theme="1"/>
        <rFont val="Calibri"/>
        <family val="2"/>
        <charset val="186"/>
        <scheme val="minor"/>
      </rPr>
      <t>average cost</t>
    </r>
    <r>
      <rPr>
        <sz val="12"/>
        <color theme="1"/>
        <rFont val="Calibri"/>
        <family val="2"/>
        <scheme val="minor"/>
      </rPr>
      <t xml:space="preserve"> (Eur/m3/day) of projects ( implemented in the period 2014-2020) of newly built or significantly upgraded drinking water treatment plants. </t>
    </r>
    <r>
      <rPr>
        <b/>
        <sz val="12"/>
        <color theme="1"/>
        <rFont val="Calibri"/>
        <family val="2"/>
        <charset val="186"/>
        <scheme val="minor"/>
      </rPr>
      <t>Available funds/average cost=capcity</t>
    </r>
    <r>
      <rPr>
        <sz val="12"/>
        <color theme="1"/>
        <rFont val="Calibri"/>
        <family val="2"/>
        <scheme val="minor"/>
      </rPr>
      <t xml:space="preserve"> (m3/day)
</t>
    </r>
  </si>
  <si>
    <t>Council Directive 98/83/EC of 3 November 1998 on the quality of water intended for human consumption</t>
  </si>
  <si>
    <r>
      <t xml:space="preserve">Indicator related to </t>
    </r>
    <r>
      <rPr>
        <b/>
        <sz val="12"/>
        <rFont val="Calibri"/>
        <family val="2"/>
        <charset val="186"/>
        <scheme val="minor"/>
      </rPr>
      <t>RCR41 Population connected to improved public water supply</t>
    </r>
  </si>
  <si>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</si>
  <si>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 xml:space="preserve"> 2.5.1. Strengthening  of water resources management (Vandens išteklių valdymo stiprinimas)</t>
  </si>
  <si>
    <t>According to 2014-2020 projects data, it is set average costs 3000 Eur/1m3/day of significantly upgraded drinking water treatment plant's capasity.It is planned to allocate 10 Meur EU funds for this subaction.  The indicator value for this subaction  is calculated 10.000.000/85%/3000=3.922 m3/day.
An average costs 1600 eur/m3/day  is for new domestic residential water station capacity.  The indicator value  is calculated (20.000.000-10.000.000/85%)/1600=5.147 m3/day.
Milestone value for 2024 is not provided, because projects will start at the end of 2022 and 2023. Projects implementation duration is 3-4 years</t>
  </si>
  <si>
    <t>According to 2014-2020 projects data, it is set an  average costs 215.000 Eur/km of new installed pipes for the public central network for waste water collection. An average costs 70.000 Eur/km is for new pipes for domestic waste water collection network. It is assumed that centarlized systems will cover 50 percent of total investments.  The indicator value is calculated 68.235.294*50%/215.000 +68.235.294*50%/70.000=646 km. 
Milestone value for 2024 is not provided, because projects will start at the end of 2022 and 2023. Projects implementation duration is 3-4 years</t>
  </si>
  <si>
    <t xml:space="preserve">It is assumed that 80% of all additionally developed waste water treatment capacity (indicator RCO32) will be used to serve the additionally connected population or for higher level of wastewater treatment.
12.921 persons connected to domestic waste water treatment systems  overlaping with this  indicator through the activity 2.5.3.1.
</t>
  </si>
  <si>
    <t>According to 2014-2020 projects data, it is set the average costs 400 Eur/person of  significantly upgraded public drinking water station/ treatment plants,  receiving better quality water. The indicator value for this subaction  is calculated 10.000.000/85%/400=29.412 persons.
 An average costs 1370 eur/person  is for new domestic residential water supply facility construction.  The indicator value  is calculated (20.000.000-10.000.000/85%)/1370= 6015 persons.
6015 persons connected to domestic  watersupply systems  overlaping with this  indicator through the activity 2.5.2.1.</t>
  </si>
  <si>
    <t>minus overlaping persons</t>
  </si>
  <si>
    <t>The indicator value - 11.764.706 Eur is proposed according to the RCO24 analog and set by investment need for upgrading water monitoring system.
Milestone value for 2024 is not provided, because projects will start at the end of 2022 and 2023. Projects implementation duration is 3-4 years</t>
  </si>
  <si>
    <t>According to 2014-2020 projects data, it is set an  average costs 215.000 Eur/km of new installed public centralized network water supply pipes. An average costs 70.000 Eur/km is for new pipes for domestic drinking  water supply network. It is assumed that centarlized systems will cover 50 percent of total investments.  The indicator value is calculated 31.764.705,88*50%/215.000 +31.764.705,88*50%/70.000=301 km. 
Milestone value for 2024 is not provided, because projects will start at the end of 2022 and 2023. Projects implementation duration is 3-4 years</t>
  </si>
  <si>
    <t>According to 2014-2020 and domestic systems projects data, it is set  the average 40 persons/km connected to new  water supply pipes. The indicator value  is calculated 40*301 km=12.030 persons.</t>
  </si>
  <si>
    <t>According to 2014-2020 projects data and data of indiviual domestic systems projects, it is set an average 40 persons/km  connected to new waste water collection pipes.  The indicator value - 25.843 persons is calculated 40*646 km.=25.843 persons.</t>
  </si>
  <si>
    <t>According to 2014-2020 projects data, it is set an average costs 1.200 Eur/pop.eq.  of  upgraded capacity for centralized system's  wastewater treatment plant.It is planned to allocate 15 MEeurEU funds for this subaction.  The indicator value for this subaction  is calculated 15.000.000/85%/1200=14.706 pe.
  It is assumed that for all persons connected to domestic systems will be constructed new domestic wastewater treatment plants as 80 percent capacity allowing for growth and peak flows.  The indicator value of this subaction is calculated 25.843 persons*50%/80% (capacity)=16.152 pe.(22.000.000 MEeurEU/85%).
An average costs 1600 eur/pe is for new domestic residential wastewater treatment plants.
Milestone value for 2024 is not provided, because projects will start at the end of 2022 and 2023. Projects implementation duration is 3-4 years</t>
  </si>
  <si>
    <t>2.5.3. Development of wastewater management systems and reconstruction of waste water treatment plants (Nuotekų tvarkymo  sistemų plėtra ir miesto nuotekų valymo įrenginių rekonstrukcija)</t>
  </si>
  <si>
    <t>2.5.2. Development of drinking water supply networks and construction/reconstruction of drinking water extraction and treatment facilities (Geriamojo vandens tiekimo tinklų plėtra, geriamojo vandens ėmimo ir gerinimo įrenginių statyba/rekonstrukcija)</t>
  </si>
  <si>
    <t>Specific objectives – 2.5. Promoting access to water and sustainable water management (Skatinti prieigą prie vandens ir tvarią vandentvarką)</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</si>
  <si>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</si>
  <si>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</si>
  <si>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 xml:space="preserve"> Persons</t>
  </si>
  <si>
    <t>contributions to strategies</t>
  </si>
  <si>
    <t>Action supports the integrated territorial strategies, which also includes support from action 2.5.2, therefore is eliminated due to avoid double counting.</t>
  </si>
  <si>
    <t>Population covered by projects in the framework of strategies for 
integrated territorial development</t>
  </si>
  <si>
    <t xml:space="preserve">0
</t>
  </si>
  <si>
    <t xml:space="preserve">Number of persons covered by projects supported by the Funds in the 
framework of strategies for integrated territorial development.
</t>
  </si>
  <si>
    <t>Rule 1: Double counting removed at the level of the specific objective
Double counting of population covered by several projects for the same 
strategy in the same specific objective should be removed</t>
  </si>
  <si>
    <t>Rule 1: Reporting by specific objective
Forecast for selected projects and achieved values, both cumulative to date 
(CPR Annex VII, Table 3).</t>
  </si>
  <si>
    <t>Strategies for integrated territorial development supported</t>
  </si>
  <si>
    <t>Number of contributions to strategies for integrated territorial development 
reported by each specific objective contributing from the Funds in line with 
CPR Article 28 (a) and (c).
The indicator values therefore measure, at specific objective level, the 
discrete number of financial contributions to territorial strategies.
This indicator does not cover CLLD strategies which are counted under 
RCO80</t>
  </si>
  <si>
    <t>Upon completion of output of the first supported project under the 
territorial strategy</t>
  </si>
  <si>
    <t xml:space="preserve"> Rule 1: Double counting removed at the level of the specific objective
A strategy supported through several projects in the same specific objective 
should be counted once.</t>
  </si>
  <si>
    <t xml:space="preserve">Aggregating the values reported across specific objectives will count the 
number of contributions but not the (net) number of integrated territorial 
development strategies.
</t>
  </si>
  <si>
    <t xml:space="preserve">Managing Authority monitoring system
</t>
  </si>
  <si>
    <t>Managing Authority monitoring system</t>
  </si>
  <si>
    <t>Specific activities shall target groups living in functional zones (or parts of it), other than urban areas (10 strategies with territorial delivery mechanism 08). The value of the target indicator is determined on the assumption that the specific problems of each of the inhabitants of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5.2) = 1 119 671, of which: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Therefore:
Average population per strategy (LT) = 1 119 671 / 10 =  111 967   
Target value was obtained by multiplying expected number of contributioms (RCO75) by Average population per strategy (LT) = 1 * 111 967 = 111 967
2024 target value = 0 due to the complexity of planning and implementation of integrated strategies (multiple sectors, multiple territories, multiple levels of governance).</t>
  </si>
  <si>
    <t>Total expected number of territorial strategies is equal to number of functional zones strategies (10) = 10, as this activity will not support urban areas, and therefore - sustatinable urban development.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corresponds to 1 NUTS-3 region - Vilnius county,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not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10 * 10% = 1.
2024 target value = 0 due to the complexity of planning and implementation of integrated strategies (multiple sectors, multiple territories, multiple levels of governance).</t>
  </si>
  <si>
    <t>111.967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</si>
</sst>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 _€_-;\-* #,##0\ _€_-;_-* &quot;-&quot;\ _€_-;_-@_-"/>
    <numFmt numFmtId="43" formatCode="_-* #,##0.00\ _€_-;\-* #,##0.00\ _€_-;_-* &quot;-&quot;??\ _€_-;_-@_-"/>
    <numFmt numFmtId="164" formatCode="_-* #,##0_-;\-* #,##0_-;_-* &quot;-&quot;??_-;_-@_-"/>
    <numFmt numFmtId="165" formatCode="#,##0_ ;\-#,##0\ "/>
    <numFmt numFmtId="166" formatCode="0_ ;\-0\ "/>
    <numFmt numFmtId="167" formatCode="_-* #,##0.00_-;\-* #,##0.00_-;_-* &quot;-&quot;??_-;_-@_-"/>
  </numFmts>
  <fonts count="2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theme="1"/>
      <name val="Calibri"/>
      <family val="2"/>
      <scheme val="minor"/>
    </font>
    <font>
      <sz val="11"/>
      <color rgb="FFFF0000"/>
      <name val="Calibri"/>
      <family val="2"/>
      <scheme val="minor"/>
    </font>
    <font>
      <sz val="11"/>
      <name val="Calibri"/>
      <family val="2"/>
      <scheme val="minor"/>
    </font>
    <font>
      <sz val="11"/>
      <name val="Calibri"/>
      <family val="2"/>
      <charset val="186"/>
      <scheme val="minor"/>
    </font>
    <font>
      <b/>
      <sz val="11"/>
      <color theme="1"/>
      <name val="Calibri"/>
      <family val="2"/>
      <scheme val="minor"/>
    </font>
    <font>
      <b/>
      <sz val="11"/>
      <color theme="1"/>
      <name val="Times New Roman"/>
      <family val="1"/>
      <charset val="186"/>
    </font>
    <font>
      <b/>
      <sz val="11"/>
      <name val="Calibri"/>
      <family val="2"/>
      <scheme val="minor"/>
    </font>
    <font>
      <b/>
      <sz val="11"/>
      <color rgb="FFFF0000"/>
      <name val="Calibri"/>
      <family val="2"/>
      <scheme val="minor"/>
    </font>
    <font>
      <b/>
      <sz val="11"/>
      <color rgb="FF000000"/>
      <name val="Calibri"/>
      <family val="2"/>
      <scheme val="minor"/>
    </font>
    <font>
      <sz val="12"/>
      <color theme="1"/>
      <name val="Calibri"/>
      <family val="2"/>
      <scheme val="minor"/>
    </font>
    <font>
      <b/>
      <sz val="12"/>
      <color theme="1"/>
      <name val="Calibri"/>
      <family val="2"/>
      <charset val="186"/>
      <scheme val="minor"/>
    </font>
    <font>
      <sz val="12"/>
      <name val="Calibri"/>
      <family val="2"/>
      <charset val="186"/>
      <scheme val="minor"/>
    </font>
    <font>
      <sz val="12"/>
      <name val="Calibri"/>
      <family val="2"/>
      <scheme val="minor"/>
    </font>
    <font>
      <b/>
      <sz val="12"/>
      <color rgb="FFFF0000"/>
      <name val="Calibri"/>
      <family val="2"/>
      <charset val="186"/>
      <scheme val="minor"/>
    </font>
    <font>
      <b/>
      <sz val="12"/>
      <name val="Calibri"/>
      <family val="2"/>
      <charset val="186"/>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5">
    <xf numFmtId="0" fontId="0" fillId="0" borderId="0"/>
    <xf numFmtId="43" fontId="5" fillId="0" borderId="0" applyFont="0" applyFill="0" applyBorder="0" applyAlignment="0" applyProtection="0"/>
    <xf numFmtId="41" fontId="5" fillId="0" borderId="0" applyFont="0" applyFill="0" applyBorder="0" applyAlignment="0" applyProtection="0"/>
    <xf numFmtId="0" fontId="5" fillId="0" borderId="0"/>
    <xf numFmtId="167" fontId="5" fillId="0" borderId="0" applyFont="0" applyFill="0" applyBorder="0" applyAlignment="0" applyProtection="0"/>
  </cellStyleXfs>
  <cellXfs count="199">
    <xf numFmtId="0" fontId="0" fillId="0" borderId="0" xfId="0"/>
    <xf numFmtId="0" fontId="0" fillId="0" borderId="1" xfId="0" applyFont="1" applyBorder="1" applyAlignment="1">
      <alignment horizontal="center" vertical="center"/>
    </xf>
    <xf numFmtId="0" fontId="7" fillId="0" borderId="1" xfId="0" applyFont="1" applyBorder="1" applyAlignment="1">
      <alignment vertical="center" wrapText="1"/>
    </xf>
    <xf numFmtId="0" fontId="7" fillId="2" borderId="1" xfId="0" applyFont="1" applyFill="1" applyBorder="1" applyAlignment="1">
      <alignment vertical="center" wrapText="1"/>
    </xf>
    <xf numFmtId="0" fontId="7" fillId="2" borderId="6" xfId="0" applyFont="1" applyFill="1" applyBorder="1" applyAlignment="1">
      <alignment horizontal="center" vertical="center"/>
    </xf>
    <xf numFmtId="0" fontId="0" fillId="0" borderId="1" xfId="0" applyFont="1" applyBorder="1" applyAlignment="1">
      <alignment horizontal="center" vertical="center" wrapText="1"/>
    </xf>
    <xf numFmtId="0" fontId="7" fillId="2" borderId="2" xfId="0" applyFont="1" applyFill="1" applyBorder="1" applyAlignment="1">
      <alignment horizontal="center" vertical="center"/>
    </xf>
    <xf numFmtId="166" fontId="0" fillId="0" borderId="0" xfId="2" applyNumberFormat="1" applyFont="1" applyAlignment="1">
      <alignment vertical="center"/>
    </xf>
    <xf numFmtId="0" fontId="0" fillId="0" borderId="1" xfId="0" applyFont="1" applyBorder="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13" fillId="2" borderId="0" xfId="0" applyFont="1" applyFill="1"/>
    <xf numFmtId="0" fontId="0" fillId="0" borderId="1" xfId="0" applyFont="1" applyBorder="1" applyAlignment="1">
      <alignment horizontal="left" vertical="center"/>
    </xf>
    <xf numFmtId="3" fontId="0" fillId="0" borderId="1" xfId="0" applyNumberFormat="1" applyFont="1" applyBorder="1" applyAlignment="1">
      <alignment horizontal="left" vertical="center"/>
    </xf>
    <xf numFmtId="0" fontId="0" fillId="2" borderId="1" xfId="0" applyFont="1" applyFill="1" applyBorder="1" applyAlignment="1">
      <alignment vertical="center"/>
    </xf>
    <xf numFmtId="0" fontId="0" fillId="0" borderId="0" xfId="0" applyFont="1" applyAlignment="1">
      <alignment horizontal="left" vertical="top" wrapText="1"/>
    </xf>
    <xf numFmtId="0" fontId="0" fillId="2" borderId="1" xfId="0" applyFont="1" applyFill="1" applyBorder="1" applyAlignment="1">
      <alignment vertical="center" wrapText="1"/>
    </xf>
    <xf numFmtId="0" fontId="6" fillId="0" borderId="0" xfId="0" applyFont="1" applyAlignment="1">
      <alignment horizontal="center" vertical="center"/>
    </xf>
    <xf numFmtId="0" fontId="7" fillId="0" borderId="1" xfId="0" applyFont="1" applyBorder="1" applyAlignment="1" applyProtection="1">
      <alignment vertical="center" wrapText="1"/>
    </xf>
    <xf numFmtId="0" fontId="7" fillId="0" borderId="1" xfId="0" applyFont="1" applyBorder="1" applyAlignment="1">
      <alignment vertical="center"/>
    </xf>
    <xf numFmtId="0" fontId="0" fillId="0" borderId="1" xfId="0" applyFont="1" applyBorder="1" applyAlignment="1">
      <alignment vertical="center" wrapText="1"/>
    </xf>
    <xf numFmtId="0" fontId="9" fillId="2" borderId="2" xfId="0" applyFont="1" applyFill="1" applyBorder="1" applyAlignment="1">
      <alignment vertical="center"/>
    </xf>
    <xf numFmtId="0" fontId="6" fillId="0" borderId="0" xfId="0" applyFont="1" applyAlignment="1">
      <alignment horizontal="left" vertical="top" wrapText="1"/>
    </xf>
    <xf numFmtId="0" fontId="12"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0" fillId="0" borderId="1" xfId="0" applyFont="1" applyBorder="1" applyAlignment="1">
      <alignment horizontal="left" vertical="center" wrapText="1"/>
    </xf>
    <xf numFmtId="0" fontId="0" fillId="2" borderId="17" xfId="0" applyFont="1" applyFill="1" applyBorder="1" applyAlignment="1">
      <alignment horizontal="left" vertical="center" wrapText="1"/>
    </xf>
    <xf numFmtId="165" fontId="8" fillId="2" borderId="14" xfId="1"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2" borderId="2" xfId="0" applyFont="1" applyFill="1" applyBorder="1" applyAlignment="1">
      <alignment horizontal="center" vertical="center"/>
    </xf>
    <xf numFmtId="1" fontId="0" fillId="2" borderId="2" xfId="0" applyNumberFormat="1" applyFont="1" applyFill="1" applyBorder="1" applyAlignment="1">
      <alignment horizontal="center" vertical="center"/>
    </xf>
    <xf numFmtId="3" fontId="0" fillId="2" borderId="13" xfId="0" applyNumberForma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15" fillId="0" borderId="1" xfId="0" applyFont="1" applyBorder="1" applyAlignment="1">
      <alignment vertical="center" wrapText="1"/>
    </xf>
    <xf numFmtId="0" fontId="14" fillId="0" borderId="0" xfId="0" applyFont="1" applyAlignment="1">
      <alignment horizontal="left" vertical="center"/>
    </xf>
    <xf numFmtId="0" fontId="14" fillId="0" borderId="1" xfId="0" applyFont="1" applyBorder="1" applyAlignment="1">
      <alignment horizontal="left" vertical="center"/>
    </xf>
    <xf numFmtId="0" fontId="14" fillId="2" borderId="1" xfId="0" applyFont="1" applyFill="1" applyBorder="1" applyAlignment="1">
      <alignment vertical="center"/>
    </xf>
    <xf numFmtId="0" fontId="14" fillId="2" borderId="1" xfId="0" applyFont="1" applyFill="1" applyBorder="1" applyAlignment="1">
      <alignment horizontal="left" vertical="top" wrapText="1"/>
    </xf>
    <xf numFmtId="0" fontId="14" fillId="0" borderId="0" xfId="0" applyFont="1" applyAlignment="1">
      <alignment horizontal="left" vertical="center" wrapText="1"/>
    </xf>
    <xf numFmtId="0" fontId="14" fillId="0" borderId="1" xfId="0" applyFont="1" applyBorder="1" applyAlignment="1">
      <alignment vertical="top"/>
    </xf>
    <xf numFmtId="0" fontId="17" fillId="0" borderId="1" xfId="0" applyFont="1" applyBorder="1" applyAlignment="1">
      <alignment vertical="center" wrapText="1"/>
    </xf>
    <xf numFmtId="0" fontId="18" fillId="0" borderId="0" xfId="0" applyFont="1" applyAlignment="1">
      <alignment horizontal="center" vertical="center"/>
    </xf>
    <xf numFmtId="0" fontId="16" fillId="0" borderId="1" xfId="0" applyFont="1" applyBorder="1" applyAlignment="1" applyProtection="1">
      <alignment vertical="center" wrapText="1"/>
    </xf>
    <xf numFmtId="0" fontId="17" fillId="0" borderId="1" xfId="0" applyFont="1" applyBorder="1" applyAlignment="1">
      <alignment vertical="center"/>
    </xf>
    <xf numFmtId="0" fontId="16" fillId="0" borderId="1" xfId="0" applyFont="1" applyBorder="1" applyAlignment="1">
      <alignment vertical="top"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xf>
    <xf numFmtId="0" fontId="3" fillId="2" borderId="0" xfId="0" applyFont="1" applyFill="1"/>
    <xf numFmtId="0" fontId="0" fillId="2" borderId="0" xfId="0" applyFill="1"/>
    <xf numFmtId="0" fontId="10" fillId="2" borderId="0" xfId="0" applyFont="1" applyFill="1"/>
    <xf numFmtId="0" fontId="2" fillId="2" borderId="0" xfId="0" applyFont="1" applyFill="1"/>
    <xf numFmtId="0" fontId="3" fillId="2" borderId="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2" borderId="2" xfId="0" applyFont="1" applyFill="1" applyBorder="1" applyAlignment="1">
      <alignment vertical="top" wrapText="1"/>
    </xf>
    <xf numFmtId="0" fontId="3" fillId="2" borderId="2" xfId="0" applyFont="1" applyFill="1" applyBorder="1" applyAlignment="1">
      <alignment vertical="top"/>
    </xf>
    <xf numFmtId="0" fontId="3" fillId="2" borderId="2" xfId="0" applyFont="1" applyFill="1" applyBorder="1" applyAlignment="1">
      <alignment horizontal="center" vertical="center"/>
    </xf>
    <xf numFmtId="0" fontId="7"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Alignment="1">
      <alignment horizontal="left" vertical="top" wrapText="1"/>
    </xf>
    <xf numFmtId="0" fontId="0" fillId="2" borderId="0" xfId="0" applyFill="1" applyAlignment="1">
      <alignment wrapText="1"/>
    </xf>
    <xf numFmtId="0" fontId="0" fillId="2" borderId="0" xfId="0" applyFill="1" applyBorder="1" applyAlignment="1">
      <alignment horizontal="center"/>
    </xf>
    <xf numFmtId="4" fontId="0" fillId="2" borderId="0" xfId="0" applyNumberFormat="1" applyFill="1" applyBorder="1"/>
    <xf numFmtId="0" fontId="0" fillId="2" borderId="0" xfId="0" applyFill="1" applyBorder="1"/>
    <xf numFmtId="164" fontId="0" fillId="2" borderId="0" xfId="1" applyNumberFormat="1" applyFont="1" applyFill="1" applyBorder="1"/>
    <xf numFmtId="0" fontId="8" fillId="2" borderId="7" xfId="0" applyFont="1" applyFill="1" applyBorder="1" applyAlignment="1">
      <alignment horizontal="center" vertical="center"/>
    </xf>
    <xf numFmtId="1" fontId="7" fillId="2" borderId="13" xfId="0" applyNumberFormat="1" applyFont="1" applyFill="1" applyBorder="1" applyAlignment="1">
      <alignment horizontal="center" vertical="center"/>
    </xf>
    <xf numFmtId="0" fontId="0" fillId="2" borderId="7" xfId="0" applyFill="1" applyBorder="1" applyAlignment="1">
      <alignment horizontal="center" vertical="center"/>
    </xf>
    <xf numFmtId="3" fontId="0" fillId="2" borderId="1" xfId="0" applyNumberFormat="1" applyFill="1" applyBorder="1" applyAlignment="1">
      <alignment horizontal="center" vertical="center"/>
    </xf>
    <xf numFmtId="0" fontId="0" fillId="2" borderId="7" xfId="0" applyFill="1" applyBorder="1" applyAlignment="1">
      <alignment horizontal="center" vertical="center" wrapText="1"/>
    </xf>
    <xf numFmtId="0" fontId="7" fillId="2" borderId="7" xfId="0" applyFont="1" applyFill="1" applyBorder="1" applyAlignment="1">
      <alignment horizontal="center" vertical="center" wrapText="1"/>
    </xf>
    <xf numFmtId="0" fontId="0" fillId="2" borderId="1" xfId="0" applyFont="1" applyFill="1" applyBorder="1" applyAlignment="1">
      <alignment horizontal="center" vertical="center" wrapText="1"/>
    </xf>
    <xf numFmtId="165" fontId="2" fillId="2" borderId="13" xfId="1" applyNumberFormat="1" applyFont="1" applyFill="1" applyBorder="1" applyAlignment="1">
      <alignment horizontal="center" vertical="center"/>
    </xf>
    <xf numFmtId="0" fontId="0" fillId="2" borderId="15" xfId="0" applyFill="1" applyBorder="1" applyAlignment="1">
      <alignment horizontal="left" vertical="center"/>
    </xf>
    <xf numFmtId="0" fontId="0" fillId="2" borderId="10" xfId="0" applyFill="1" applyBorder="1" applyAlignment="1">
      <alignment horizontal="center" vertical="center"/>
    </xf>
    <xf numFmtId="164" fontId="0" fillId="2" borderId="0" xfId="1" applyNumberFormat="1" applyFont="1" applyFill="1"/>
    <xf numFmtId="0" fontId="0" fillId="2" borderId="1" xfId="0" applyFill="1" applyBorder="1"/>
    <xf numFmtId="0" fontId="1" fillId="2" borderId="0" xfId="0" applyFont="1" applyFill="1"/>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xf>
    <xf numFmtId="0" fontId="0" fillId="2" borderId="19" xfId="0" applyFill="1" applyBorder="1" applyAlignment="1">
      <alignment horizontal="center" vertical="center"/>
    </xf>
    <xf numFmtId="0" fontId="0" fillId="2" borderId="19" xfId="0" applyFill="1" applyBorder="1" applyAlignment="1">
      <alignment horizontal="center" vertical="center" wrapText="1"/>
    </xf>
    <xf numFmtId="3" fontId="7" fillId="2" borderId="2" xfId="0" applyNumberFormat="1" applyFont="1" applyFill="1" applyBorder="1" applyAlignment="1">
      <alignment horizontal="center" vertical="center"/>
    </xf>
    <xf numFmtId="3" fontId="7" fillId="2" borderId="6" xfId="0" applyNumberFormat="1" applyFont="1" applyFill="1" applyBorder="1" applyAlignment="1">
      <alignment horizontal="center" vertical="center"/>
    </xf>
    <xf numFmtId="3" fontId="0" fillId="2" borderId="0" xfId="0" applyNumberFormat="1" applyFill="1" applyBorder="1"/>
    <xf numFmtId="3" fontId="7" fillId="2" borderId="1" xfId="0" applyNumberFormat="1" applyFont="1" applyFill="1" applyBorder="1" applyAlignment="1">
      <alignment horizontal="center" vertical="center"/>
    </xf>
    <xf numFmtId="0" fontId="4" fillId="2" borderId="20" xfId="0" applyFont="1" applyFill="1" applyBorder="1" applyAlignment="1">
      <alignment vertical="center" wrapText="1"/>
    </xf>
    <xf numFmtId="0" fontId="4" fillId="2" borderId="18" xfId="0" applyFont="1" applyFill="1" applyBorder="1" applyAlignment="1">
      <alignment vertical="center" wrapText="1"/>
    </xf>
    <xf numFmtId="0" fontId="4" fillId="2" borderId="1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0" fillId="2" borderId="21" xfId="0" applyFill="1" applyBorder="1" applyAlignment="1">
      <alignment horizontal="center" vertical="center"/>
    </xf>
    <xf numFmtId="1" fontId="0" fillId="2" borderId="24" xfId="0" applyNumberFormat="1" applyFill="1" applyBorder="1" applyAlignment="1">
      <alignment horizontal="center" vertical="center"/>
    </xf>
    <xf numFmtId="0" fontId="9" fillId="2" borderId="1" xfId="0" applyFont="1" applyFill="1" applyBorder="1" applyAlignment="1">
      <alignment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xf>
    <xf numFmtId="0" fontId="0" fillId="2" borderId="4" xfId="0" applyFill="1" applyBorder="1"/>
    <xf numFmtId="0" fontId="2" fillId="2" borderId="25" xfId="0" applyFont="1" applyFill="1" applyBorder="1" applyAlignment="1">
      <alignment horizontal="left" vertical="center" wrapText="1"/>
    </xf>
    <xf numFmtId="0" fontId="7" fillId="2" borderId="10" xfId="0" applyFont="1" applyFill="1" applyBorder="1" applyAlignment="1">
      <alignment horizontal="center" vertical="center"/>
    </xf>
    <xf numFmtId="4" fontId="7" fillId="2" borderId="10" xfId="0" applyNumberFormat="1" applyFont="1" applyFill="1" applyBorder="1" applyAlignment="1">
      <alignment horizontal="center" vertical="center" wrapText="1"/>
    </xf>
    <xf numFmtId="0" fontId="2" fillId="2" borderId="26" xfId="0" applyFont="1" applyFill="1" applyBorder="1" applyAlignment="1">
      <alignment horizontal="left" vertical="center" wrapText="1"/>
    </xf>
    <xf numFmtId="0" fontId="2" fillId="2" borderId="1" xfId="0" applyFont="1" applyFill="1" applyBorder="1" applyAlignment="1">
      <alignment horizontal="center" vertical="center"/>
    </xf>
    <xf numFmtId="0" fontId="0" fillId="2" borderId="4" xfId="0" applyFill="1" applyBorder="1" applyAlignment="1">
      <alignment horizontal="left" vertical="top" wrapText="1"/>
    </xf>
    <xf numFmtId="0" fontId="7" fillId="2" borderId="4" xfId="0" applyFont="1" applyFill="1" applyBorder="1" applyAlignment="1">
      <alignment vertical="center" wrapText="1"/>
    </xf>
    <xf numFmtId="0" fontId="8" fillId="2" borderId="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3" fontId="7" fillId="2" borderId="4" xfId="0" applyNumberFormat="1" applyFont="1" applyFill="1" applyBorder="1" applyAlignment="1">
      <alignment horizontal="center" vertical="center"/>
    </xf>
    <xf numFmtId="0" fontId="8" fillId="2" borderId="26" xfId="0" applyFont="1" applyFill="1" applyBorder="1" applyAlignment="1">
      <alignment horizontal="left" vertical="center" wrapText="1"/>
    </xf>
    <xf numFmtId="3" fontId="8" fillId="2" borderId="10" xfId="0" applyNumberFormat="1" applyFont="1" applyFill="1" applyBorder="1" applyAlignment="1">
      <alignment horizontal="center" vertical="center"/>
    </xf>
    <xf numFmtId="0" fontId="0" fillId="2" borderId="1" xfId="0" applyFill="1" applyBorder="1" applyAlignment="1">
      <alignment horizontal="center" vertical="center"/>
    </xf>
    <xf numFmtId="0" fontId="8" fillId="2" borderId="6" xfId="3" applyFont="1" applyFill="1" applyBorder="1" applyAlignment="1">
      <alignment horizontal="center" vertical="center" wrapText="1"/>
    </xf>
    <xf numFmtId="0" fontId="8" fillId="2" borderId="1" xfId="3" applyFont="1" applyFill="1" applyBorder="1" applyAlignment="1">
      <alignment horizontal="center" vertical="center" wrapText="1"/>
    </xf>
    <xf numFmtId="3" fontId="8" fillId="2" borderId="6" xfId="4" applyNumberFormat="1" applyFont="1" applyFill="1" applyBorder="1" applyAlignment="1">
      <alignment horizontal="center" vertical="center" wrapText="1"/>
    </xf>
    <xf numFmtId="0" fontId="8" fillId="2" borderId="25" xfId="3" applyFont="1" applyFill="1" applyBorder="1" applyAlignment="1">
      <alignment vertical="center" wrapText="1"/>
    </xf>
    <xf numFmtId="3" fontId="8" fillId="2" borderId="1" xfId="4" applyNumberFormat="1" applyFont="1" applyFill="1" applyBorder="1" applyAlignment="1">
      <alignment horizontal="center" vertical="center" wrapText="1"/>
    </xf>
    <xf numFmtId="4" fontId="8" fillId="2" borderId="1" xfId="3" applyNumberFormat="1" applyFont="1" applyFill="1" applyBorder="1" applyAlignment="1">
      <alignment horizontal="center" vertical="center" wrapText="1"/>
    </xf>
    <xf numFmtId="0" fontId="8" fillId="2" borderId="13" xfId="3" applyFont="1" applyFill="1" applyBorder="1" applyAlignment="1">
      <alignment vertical="center" wrapText="1"/>
    </xf>
    <xf numFmtId="0" fontId="8" fillId="2" borderId="1" xfId="0"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3" fontId="7" fillId="2" borderId="6"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3" fontId="0" fillId="2" borderId="6" xfId="0" applyNumberFormat="1" applyFill="1" applyBorder="1" applyAlignment="1">
      <alignment horizontal="center" vertical="center"/>
    </xf>
    <xf numFmtId="3" fontId="0" fillId="2" borderId="1" xfId="0" applyNumberFormat="1" applyFill="1" applyBorder="1" applyAlignment="1">
      <alignment horizontal="center" vertical="center"/>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7" xfId="0" applyFont="1" applyFill="1" applyBorder="1" applyAlignment="1">
      <alignment horizontal="center" vertical="center" wrapText="1"/>
    </xf>
    <xf numFmtId="3" fontId="0" fillId="2" borderId="1" xfId="0" applyNumberFormat="1" applyFill="1" applyBorder="1" applyAlignment="1">
      <alignment horizontal="center" vertical="center" wrapText="1"/>
    </xf>
    <xf numFmtId="3" fontId="0" fillId="2" borderId="2" xfId="0" applyNumberFormat="1" applyFill="1" applyBorder="1" applyAlignment="1">
      <alignment horizontal="center" vertical="center" wrapText="1"/>
    </xf>
    <xf numFmtId="3" fontId="0" fillId="2" borderId="2" xfId="0" applyNumberFormat="1" applyFill="1" applyBorder="1" applyAlignment="1">
      <alignment horizontal="center" vertical="center"/>
    </xf>
    <xf numFmtId="0" fontId="0" fillId="2" borderId="4" xfId="0" applyFill="1" applyBorder="1" applyAlignment="1">
      <alignment horizontal="center"/>
    </xf>
    <xf numFmtId="3" fontId="7" fillId="2" borderId="1" xfId="0" applyNumberFormat="1" applyFont="1" applyFill="1" applyBorder="1" applyAlignment="1">
      <alignment horizontal="center" vertical="center" wrapText="1"/>
    </xf>
    <xf numFmtId="3" fontId="7" fillId="2" borderId="10" xfId="0" applyNumberFormat="1" applyFont="1" applyFill="1" applyBorder="1" applyAlignment="1">
      <alignment horizontal="center" vertical="center" wrapText="1"/>
    </xf>
    <xf numFmtId="3" fontId="0" fillId="2" borderId="10" xfId="0" applyNumberFormat="1" applyFill="1" applyBorder="1" applyAlignment="1">
      <alignment horizontal="center" vertical="center" wrapText="1"/>
    </xf>
    <xf numFmtId="3" fontId="0" fillId="2" borderId="10" xfId="0" applyNumberFormat="1" applyFill="1" applyBorder="1" applyAlignment="1">
      <alignment horizontal="center" vertical="center"/>
    </xf>
    <xf numFmtId="0" fontId="0" fillId="2" borderId="10" xfId="0" applyFill="1" applyBorder="1" applyAlignment="1">
      <alignment horizontal="center" vertical="center" wrapText="1"/>
    </xf>
    <xf numFmtId="0" fontId="0" fillId="2" borderId="1" xfId="0" applyFill="1" applyBorder="1" applyAlignment="1">
      <alignment horizontal="center" vertical="center"/>
    </xf>
    <xf numFmtId="0" fontId="0" fillId="2" borderId="10" xfId="0" applyFill="1" applyBorder="1" applyAlignment="1">
      <alignment horizontal="center" vertical="center"/>
    </xf>
    <xf numFmtId="3" fontId="8" fillId="2" borderId="1" xfId="0" applyNumberFormat="1" applyFont="1" applyFill="1" applyBorder="1" applyAlignment="1">
      <alignment horizontal="center" vertical="center"/>
    </xf>
    <xf numFmtId="0" fontId="0" fillId="2" borderId="6" xfId="0" applyFill="1" applyBorder="1" applyAlignment="1">
      <alignment horizontal="center" vertical="center"/>
    </xf>
    <xf numFmtId="3" fontId="0" fillId="2" borderId="18" xfId="0" applyNumberFormat="1" applyFill="1" applyBorder="1" applyAlignment="1">
      <alignment horizontal="center" vertical="center"/>
    </xf>
    <xf numFmtId="3" fontId="0" fillId="2" borderId="8" xfId="0" applyNumberFormat="1" applyFill="1" applyBorder="1" applyAlignment="1">
      <alignment horizontal="center" vertical="center"/>
    </xf>
    <xf numFmtId="3" fontId="0" fillId="2" borderId="19" xfId="0" applyNumberFormat="1" applyFill="1" applyBorder="1" applyAlignment="1">
      <alignment horizontal="center" vertical="center"/>
    </xf>
    <xf numFmtId="3" fontId="7" fillId="2" borderId="1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19"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9" fillId="2" borderId="16" xfId="0" applyFont="1" applyFill="1" applyBorder="1" applyAlignment="1">
      <alignment horizontal="center" vertical="top"/>
    </xf>
    <xf numFmtId="0" fontId="9" fillId="2" borderId="22"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8" xfId="0" applyFont="1" applyFill="1" applyBorder="1" applyAlignment="1">
      <alignment horizontal="center" vertical="top" wrapText="1"/>
    </xf>
    <xf numFmtId="1" fontId="7" fillId="2" borderId="6"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3" fontId="0" fillId="2" borderId="6" xfId="0" applyNumberForma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2" borderId="8" xfId="0" applyFont="1" applyFill="1" applyBorder="1" applyAlignment="1">
      <alignment horizontal="center" vertical="top"/>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8" fillId="2" borderId="13" xfId="0" applyFont="1" applyFill="1" applyBorder="1" applyAlignment="1">
      <alignment horizontal="left" vertical="center" wrapText="1"/>
    </xf>
    <xf numFmtId="0" fontId="0" fillId="2" borderId="2" xfId="0" applyFill="1" applyBorder="1" applyAlignment="1">
      <alignment horizontal="center" vertical="center"/>
    </xf>
    <xf numFmtId="4" fontId="0" fillId="2" borderId="1" xfId="0" applyNumberFormat="1" applyFill="1" applyBorder="1" applyAlignment="1">
      <alignment horizontal="center" vertical="center"/>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3" fontId="7" fillId="2" borderId="2" xfId="0" applyNumberFormat="1"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12" xfId="0"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6"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cellXfs>
  <cellStyles count="5">
    <cellStyle name="Įprastas" xfId="0" builtinId="0"/>
    <cellStyle name="Įprastas 2" xfId="3"/>
    <cellStyle name="Kablelis" xfId="1" builtinId="3"/>
    <cellStyle name="Kablelis [0]" xfId="2" builtinId="6"/>
    <cellStyle name="Kablelis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zoomScale="75" zoomScaleNormal="75" workbookViewId="0">
      <selection activeCell="E8" sqref="E8:E11"/>
    </sheetView>
  </sheetViews>
  <sheetFormatPr defaultColWidth="9.140625" defaultRowHeight="15" x14ac:dyDescent="0.25"/>
  <cols>
    <col min="1" max="1" width="20.5703125" style="58" customWidth="1"/>
    <col min="2" max="2" width="26.85546875" style="58" customWidth="1"/>
    <col min="3" max="3" width="20.28515625" style="58" customWidth="1"/>
    <col min="4" max="4" width="25.140625" style="58" customWidth="1"/>
    <col min="5" max="5" width="17.140625" style="58" customWidth="1"/>
    <col min="6" max="6" width="16.28515625" style="58" customWidth="1"/>
    <col min="7" max="7" width="17.140625" style="58" customWidth="1"/>
    <col min="8" max="8" width="19.140625" style="58" customWidth="1"/>
    <col min="9" max="9" width="24.7109375" style="58" customWidth="1"/>
    <col min="10" max="10" width="16.5703125" style="58" customWidth="1"/>
    <col min="11" max="11" width="13.140625" style="58" customWidth="1"/>
    <col min="12" max="12" width="15.42578125" style="58" customWidth="1"/>
    <col min="13" max="13" width="9.42578125" style="58" customWidth="1"/>
    <col min="14" max="14" width="10.7109375" style="58" customWidth="1"/>
    <col min="15" max="15" width="12" style="58" customWidth="1"/>
    <col min="16" max="16" width="17.28515625" style="58" customWidth="1"/>
    <col min="17" max="17" width="17.42578125" style="58" customWidth="1"/>
    <col min="18" max="18" width="130.28515625" style="58" customWidth="1"/>
    <col min="19" max="19" width="72.7109375" style="58" customWidth="1"/>
    <col min="20" max="20" width="43.28515625" style="58" customWidth="1"/>
    <col min="21" max="16384" width="9.140625" style="58"/>
  </cols>
  <sheetData>
    <row r="1" spans="1:20" x14ac:dyDescent="0.25">
      <c r="A1" s="57" t="s">
        <v>106</v>
      </c>
    </row>
    <row r="2" spans="1:20" x14ac:dyDescent="0.25">
      <c r="A2" s="88" t="s">
        <v>120</v>
      </c>
      <c r="H2" s="59"/>
    </row>
    <row r="3" spans="1:20" ht="15.75" thickBot="1" x14ac:dyDescent="0.3">
      <c r="A3" s="60" t="s">
        <v>41</v>
      </c>
      <c r="H3" s="59"/>
    </row>
    <row r="4" spans="1:20" ht="15" customHeight="1" x14ac:dyDescent="0.25">
      <c r="A4" s="191" t="s">
        <v>12</v>
      </c>
      <c r="B4" s="191" t="s">
        <v>13</v>
      </c>
      <c r="C4" s="191" t="s">
        <v>14</v>
      </c>
      <c r="D4" s="190" t="s">
        <v>0</v>
      </c>
      <c r="E4" s="185"/>
      <c r="F4" s="185"/>
      <c r="G4" s="191" t="s">
        <v>32</v>
      </c>
      <c r="H4" s="182" t="s">
        <v>15</v>
      </c>
      <c r="I4" s="182"/>
      <c r="J4" s="174" t="s">
        <v>16</v>
      </c>
      <c r="K4" s="183" t="s">
        <v>3</v>
      </c>
      <c r="L4" s="174" t="s">
        <v>18</v>
      </c>
      <c r="M4" s="185" t="s">
        <v>19</v>
      </c>
      <c r="N4" s="186"/>
      <c r="O4" s="174" t="s">
        <v>20</v>
      </c>
      <c r="P4" s="174" t="s">
        <v>21</v>
      </c>
      <c r="Q4" s="174" t="s">
        <v>22</v>
      </c>
      <c r="R4" s="172" t="s">
        <v>23</v>
      </c>
    </row>
    <row r="5" spans="1:20" ht="30.75" thickBot="1" x14ac:dyDescent="0.3">
      <c r="A5" s="192"/>
      <c r="B5" s="192"/>
      <c r="C5" s="192"/>
      <c r="D5" s="61" t="s">
        <v>1</v>
      </c>
      <c r="E5" s="62" t="s">
        <v>24</v>
      </c>
      <c r="F5" s="63" t="s">
        <v>25</v>
      </c>
      <c r="G5" s="192"/>
      <c r="H5" s="64" t="s">
        <v>26</v>
      </c>
      <c r="I5" s="65" t="s">
        <v>27</v>
      </c>
      <c r="J5" s="175"/>
      <c r="K5" s="184"/>
      <c r="L5" s="175"/>
      <c r="M5" s="66" t="s">
        <v>28</v>
      </c>
      <c r="N5" s="66" t="s">
        <v>29</v>
      </c>
      <c r="O5" s="175"/>
      <c r="P5" s="175"/>
      <c r="Q5" s="175"/>
      <c r="R5" s="173"/>
      <c r="S5" s="87"/>
    </row>
    <row r="6" spans="1:20" ht="150.75" customHeight="1" x14ac:dyDescent="0.25">
      <c r="A6" s="194" t="s">
        <v>107</v>
      </c>
      <c r="B6" s="176">
        <f>F6</f>
        <v>11764705.882352941</v>
      </c>
      <c r="C6" s="176">
        <v>10000000</v>
      </c>
      <c r="D6" s="144" t="s">
        <v>56</v>
      </c>
      <c r="E6" s="179">
        <f>C6*15/85</f>
        <v>1764705.8823529412</v>
      </c>
      <c r="F6" s="142">
        <f>SUM(C6:E6)</f>
        <v>11764705.882352941</v>
      </c>
      <c r="G6" s="140">
        <f>F6</f>
        <v>11764705.882352941</v>
      </c>
      <c r="H6" s="67" t="s">
        <v>99</v>
      </c>
      <c r="I6" s="93" t="s">
        <v>97</v>
      </c>
      <c r="J6" s="180" t="s">
        <v>30</v>
      </c>
      <c r="K6" s="180" t="s">
        <v>11</v>
      </c>
      <c r="L6" s="4" t="s">
        <v>37</v>
      </c>
      <c r="M6" s="30">
        <v>0</v>
      </c>
      <c r="N6" s="4" t="s">
        <v>2</v>
      </c>
      <c r="O6" s="30">
        <v>0</v>
      </c>
      <c r="P6" s="101">
        <f>G6</f>
        <v>11764705.882352941</v>
      </c>
      <c r="Q6" s="54" t="s">
        <v>31</v>
      </c>
      <c r="R6" s="114" t="s">
        <v>113</v>
      </c>
      <c r="S6" s="113"/>
    </row>
    <row r="7" spans="1:20" ht="150.75" customHeight="1" thickBot="1" x14ac:dyDescent="0.3">
      <c r="A7" s="195"/>
      <c r="B7" s="177"/>
      <c r="C7" s="177"/>
      <c r="D7" s="178"/>
      <c r="E7" s="153"/>
      <c r="F7" s="154"/>
      <c r="G7" s="193"/>
      <c r="H7" s="95" t="s">
        <v>100</v>
      </c>
      <c r="I7" s="94" t="s">
        <v>98</v>
      </c>
      <c r="J7" s="181"/>
      <c r="K7" s="181"/>
      <c r="L7" s="6" t="s">
        <v>39</v>
      </c>
      <c r="M7" s="31">
        <v>0</v>
      </c>
      <c r="N7" s="31">
        <v>2021</v>
      </c>
      <c r="O7" s="31" t="s">
        <v>2</v>
      </c>
      <c r="P7" s="32">
        <v>20</v>
      </c>
      <c r="Q7" s="55" t="s">
        <v>31</v>
      </c>
      <c r="R7" s="117" t="s">
        <v>40</v>
      </c>
      <c r="S7" s="113"/>
    </row>
    <row r="8" spans="1:20" ht="181.5" customHeight="1" x14ac:dyDescent="0.25">
      <c r="A8" s="137" t="s">
        <v>119</v>
      </c>
      <c r="B8" s="197">
        <f>F8</f>
        <v>31764705.882352941</v>
      </c>
      <c r="C8" s="142">
        <v>27000000</v>
      </c>
      <c r="D8" s="146" t="s">
        <v>47</v>
      </c>
      <c r="E8" s="142">
        <f>C8*15/85</f>
        <v>4764705.8823529407</v>
      </c>
      <c r="F8" s="142">
        <f>C8+E8</f>
        <v>31764705.882352941</v>
      </c>
      <c r="G8" s="140">
        <v>0</v>
      </c>
      <c r="H8" s="128" t="s">
        <v>99</v>
      </c>
      <c r="I8" s="128" t="s">
        <v>121</v>
      </c>
      <c r="J8" s="144" t="s">
        <v>30</v>
      </c>
      <c r="K8" s="164" t="s">
        <v>11</v>
      </c>
      <c r="L8" s="128" t="s">
        <v>123</v>
      </c>
      <c r="M8" s="128">
        <v>0</v>
      </c>
      <c r="N8" s="128" t="s">
        <v>2</v>
      </c>
      <c r="O8" s="130">
        <v>0</v>
      </c>
      <c r="P8" s="130">
        <v>111967</v>
      </c>
      <c r="Q8" s="55" t="s">
        <v>31</v>
      </c>
      <c r="R8" s="131" t="s">
        <v>138</v>
      </c>
      <c r="S8" s="113"/>
    </row>
    <row r="9" spans="1:20" ht="247.5" customHeight="1" x14ac:dyDescent="0.25">
      <c r="A9" s="138"/>
      <c r="B9" s="156"/>
      <c r="C9" s="143"/>
      <c r="D9" s="147"/>
      <c r="E9" s="143"/>
      <c r="F9" s="143"/>
      <c r="G9" s="141"/>
      <c r="H9" s="129" t="s">
        <v>99</v>
      </c>
      <c r="I9" s="129" t="s">
        <v>122</v>
      </c>
      <c r="J9" s="145"/>
      <c r="K9" s="161"/>
      <c r="L9" s="129" t="s">
        <v>124</v>
      </c>
      <c r="M9" s="129">
        <v>0</v>
      </c>
      <c r="N9" s="129" t="s">
        <v>2</v>
      </c>
      <c r="O9" s="132">
        <v>0</v>
      </c>
      <c r="P9" s="132">
        <v>1</v>
      </c>
      <c r="Q9" s="133" t="s">
        <v>137</v>
      </c>
      <c r="R9" s="134" t="s">
        <v>139</v>
      </c>
      <c r="S9" s="113"/>
    </row>
    <row r="10" spans="1:20" ht="192" customHeight="1" x14ac:dyDescent="0.25">
      <c r="A10" s="138"/>
      <c r="B10" s="156"/>
      <c r="C10" s="143"/>
      <c r="D10" s="147"/>
      <c r="E10" s="143"/>
      <c r="F10" s="143"/>
      <c r="G10" s="189">
        <f>F8</f>
        <v>31764705.882352941</v>
      </c>
      <c r="H10" s="118" t="s">
        <v>6</v>
      </c>
      <c r="I10" s="68" t="s">
        <v>48</v>
      </c>
      <c r="J10" s="145"/>
      <c r="K10" s="161"/>
      <c r="L10" s="89" t="s">
        <v>4</v>
      </c>
      <c r="M10" s="91">
        <v>0</v>
      </c>
      <c r="N10" s="89" t="s">
        <v>2</v>
      </c>
      <c r="O10" s="89">
        <v>0</v>
      </c>
      <c r="P10" s="56">
        <f>(G10*50%/215000)+(G10*50%/70000)</f>
        <v>300.76216533124875</v>
      </c>
      <c r="Q10" s="52" t="s">
        <v>31</v>
      </c>
      <c r="R10" s="122" t="s">
        <v>114</v>
      </c>
      <c r="S10" s="113"/>
    </row>
    <row r="11" spans="1:20" ht="131.25" customHeight="1" x14ac:dyDescent="0.25">
      <c r="A11" s="138"/>
      <c r="B11" s="156"/>
      <c r="C11" s="143"/>
      <c r="D11" s="147"/>
      <c r="E11" s="143"/>
      <c r="F11" s="143"/>
      <c r="G11" s="189"/>
      <c r="H11" s="68" t="s">
        <v>34</v>
      </c>
      <c r="I11" s="68" t="s">
        <v>49</v>
      </c>
      <c r="J11" s="145"/>
      <c r="K11" s="161"/>
      <c r="L11" s="89" t="s">
        <v>5</v>
      </c>
      <c r="M11" s="89">
        <v>0</v>
      </c>
      <c r="N11" s="89">
        <v>2021</v>
      </c>
      <c r="O11" s="89">
        <v>0</v>
      </c>
      <c r="P11" s="103">
        <f>P10*40</f>
        <v>12030.48661324995</v>
      </c>
      <c r="Q11" s="96" t="s">
        <v>31</v>
      </c>
      <c r="R11" s="122" t="s">
        <v>115</v>
      </c>
      <c r="S11" s="119" t="s">
        <v>35</v>
      </c>
      <c r="T11" s="70"/>
    </row>
    <row r="12" spans="1:20" ht="199.5" customHeight="1" x14ac:dyDescent="0.25">
      <c r="A12" s="138"/>
      <c r="B12" s="156">
        <f>F12</f>
        <v>20000000</v>
      </c>
      <c r="C12" s="152">
        <v>17000000</v>
      </c>
      <c r="D12" s="147"/>
      <c r="E12" s="152">
        <f>C12*15/85</f>
        <v>3000000</v>
      </c>
      <c r="F12" s="143">
        <f>SUM(C12:E12)</f>
        <v>20000000</v>
      </c>
      <c r="G12" s="143">
        <f>SUM(C12:E12)</f>
        <v>20000000</v>
      </c>
      <c r="H12" s="91" t="s">
        <v>99</v>
      </c>
      <c r="I12" s="91" t="s">
        <v>36</v>
      </c>
      <c r="J12" s="145" t="s">
        <v>30</v>
      </c>
      <c r="K12" s="161" t="s">
        <v>11</v>
      </c>
      <c r="L12" s="89" t="s">
        <v>55</v>
      </c>
      <c r="M12" s="89">
        <v>0</v>
      </c>
      <c r="N12" s="89" t="s">
        <v>2</v>
      </c>
      <c r="O12" s="89">
        <v>0</v>
      </c>
      <c r="P12" s="103">
        <f>10000000/85%/3000+(G12-10000000/85%)/1600</f>
        <v>9068.6274509803916</v>
      </c>
      <c r="Q12" s="52" t="s">
        <v>31</v>
      </c>
      <c r="R12" s="122" t="s">
        <v>108</v>
      </c>
      <c r="S12" s="120" t="s">
        <v>95</v>
      </c>
    </row>
    <row r="13" spans="1:20" ht="169.5" customHeight="1" thickBot="1" x14ac:dyDescent="0.3">
      <c r="A13" s="198"/>
      <c r="B13" s="196"/>
      <c r="C13" s="153"/>
      <c r="D13" s="148"/>
      <c r="E13" s="153"/>
      <c r="F13" s="154"/>
      <c r="G13" s="154"/>
      <c r="H13" s="31" t="s">
        <v>34</v>
      </c>
      <c r="I13" s="92" t="s">
        <v>49</v>
      </c>
      <c r="J13" s="178"/>
      <c r="K13" s="188"/>
      <c r="L13" s="90" t="s">
        <v>5</v>
      </c>
      <c r="M13" s="90">
        <v>0</v>
      </c>
      <c r="N13" s="90">
        <v>2021</v>
      </c>
      <c r="O13" s="90" t="s">
        <v>2</v>
      </c>
      <c r="P13" s="100">
        <f>10000000/85%/400+(G12-10000000/85%)/1369</f>
        <v>35427.319211102993</v>
      </c>
      <c r="Q13" s="55" t="s">
        <v>31</v>
      </c>
      <c r="R13" s="125" t="s">
        <v>111</v>
      </c>
      <c r="S13" s="121"/>
    </row>
    <row r="14" spans="1:20" ht="169.5" customHeight="1" x14ac:dyDescent="0.25">
      <c r="A14" s="137" t="s">
        <v>118</v>
      </c>
      <c r="B14" s="168">
        <f>F14</f>
        <v>68235294.117647052</v>
      </c>
      <c r="C14" s="165">
        <v>58000000</v>
      </c>
      <c r="D14" s="149" t="s">
        <v>50</v>
      </c>
      <c r="E14" s="142">
        <f>C14*15/85</f>
        <v>10235294.117647059</v>
      </c>
      <c r="F14" s="140">
        <f>E14+C14</f>
        <v>68235294.117647052</v>
      </c>
      <c r="G14" s="142">
        <v>0</v>
      </c>
      <c r="H14" s="128" t="s">
        <v>99</v>
      </c>
      <c r="I14" s="128" t="s">
        <v>121</v>
      </c>
      <c r="J14" s="144" t="s">
        <v>30</v>
      </c>
      <c r="K14" s="164" t="s">
        <v>11</v>
      </c>
      <c r="L14" s="128" t="s">
        <v>123</v>
      </c>
      <c r="M14" s="128">
        <v>0</v>
      </c>
      <c r="N14" s="128" t="s">
        <v>2</v>
      </c>
      <c r="O14" s="130">
        <v>0</v>
      </c>
      <c r="P14" s="130">
        <v>0</v>
      </c>
      <c r="Q14" s="55" t="s">
        <v>31</v>
      </c>
      <c r="R14" s="131" t="s">
        <v>125</v>
      </c>
      <c r="S14" s="121"/>
    </row>
    <row r="15" spans="1:20" ht="169.5" customHeight="1" x14ac:dyDescent="0.25">
      <c r="A15" s="138"/>
      <c r="B15" s="169"/>
      <c r="C15" s="166"/>
      <c r="D15" s="150"/>
      <c r="E15" s="143"/>
      <c r="F15" s="141"/>
      <c r="G15" s="143"/>
      <c r="H15" s="129" t="s">
        <v>99</v>
      </c>
      <c r="I15" s="129" t="s">
        <v>122</v>
      </c>
      <c r="J15" s="145"/>
      <c r="K15" s="161"/>
      <c r="L15" s="129" t="s">
        <v>124</v>
      </c>
      <c r="M15" s="129">
        <v>0</v>
      </c>
      <c r="N15" s="129" t="s">
        <v>2</v>
      </c>
      <c r="O15" s="132">
        <v>0</v>
      </c>
      <c r="P15" s="132">
        <v>0</v>
      </c>
      <c r="Q15" s="129" t="s">
        <v>137</v>
      </c>
      <c r="R15" s="134" t="str">
        <f>R14</f>
        <v>Action supports the integrated territorial strategies, which also includes support from action 2.5.2, therefore is eliminated due to avoid double counting.</v>
      </c>
      <c r="S15" s="121"/>
    </row>
    <row r="16" spans="1:20" ht="138" customHeight="1" x14ac:dyDescent="0.25">
      <c r="A16" s="138"/>
      <c r="B16" s="169"/>
      <c r="C16" s="166"/>
      <c r="D16" s="150"/>
      <c r="E16" s="143"/>
      <c r="F16" s="141"/>
      <c r="G16" s="141">
        <f>F14</f>
        <v>68235294.117647052</v>
      </c>
      <c r="H16" s="89" t="s">
        <v>7</v>
      </c>
      <c r="I16" s="91" t="s">
        <v>51</v>
      </c>
      <c r="J16" s="145"/>
      <c r="K16" s="161"/>
      <c r="L16" s="89" t="s">
        <v>4</v>
      </c>
      <c r="M16" s="89">
        <v>0</v>
      </c>
      <c r="N16" s="89" t="s">
        <v>2</v>
      </c>
      <c r="O16" s="89">
        <v>0</v>
      </c>
      <c r="P16" s="56">
        <f>(G16*50%/215000)+(G16*50%/70000)</f>
        <v>646.08168848934918</v>
      </c>
      <c r="Q16" s="52" t="s">
        <v>31</v>
      </c>
      <c r="R16" s="122" t="s">
        <v>109</v>
      </c>
      <c r="S16" s="124"/>
    </row>
    <row r="17" spans="1:20" ht="45" customHeight="1" x14ac:dyDescent="0.25">
      <c r="A17" s="138"/>
      <c r="B17" s="169"/>
      <c r="C17" s="166"/>
      <c r="D17" s="150"/>
      <c r="E17" s="143"/>
      <c r="F17" s="141"/>
      <c r="G17" s="141"/>
      <c r="H17" s="161" t="s">
        <v>10</v>
      </c>
      <c r="I17" s="145" t="s">
        <v>52</v>
      </c>
      <c r="J17" s="145"/>
      <c r="K17" s="161"/>
      <c r="L17" s="161" t="s">
        <v>5</v>
      </c>
      <c r="M17" s="161">
        <v>0</v>
      </c>
      <c r="N17" s="161">
        <v>2021</v>
      </c>
      <c r="O17" s="161" t="s">
        <v>2</v>
      </c>
      <c r="P17" s="163">
        <f>P16*40</f>
        <v>25843.267539573968</v>
      </c>
      <c r="Q17" s="171" t="s">
        <v>31</v>
      </c>
      <c r="R17" s="187" t="s">
        <v>116</v>
      </c>
      <c r="S17" s="155"/>
    </row>
    <row r="18" spans="1:20" x14ac:dyDescent="0.25">
      <c r="A18" s="138"/>
      <c r="B18" s="169"/>
      <c r="C18" s="166"/>
      <c r="D18" s="150"/>
      <c r="E18" s="143"/>
      <c r="F18" s="141"/>
      <c r="G18" s="141"/>
      <c r="H18" s="161"/>
      <c r="I18" s="145"/>
      <c r="J18" s="145"/>
      <c r="K18" s="161"/>
      <c r="L18" s="161"/>
      <c r="M18" s="161"/>
      <c r="N18" s="161"/>
      <c r="O18" s="161"/>
      <c r="P18" s="163"/>
      <c r="Q18" s="171"/>
      <c r="R18" s="187"/>
      <c r="S18" s="155"/>
    </row>
    <row r="19" spans="1:20" x14ac:dyDescent="0.25">
      <c r="A19" s="138"/>
      <c r="B19" s="169"/>
      <c r="C19" s="166"/>
      <c r="D19" s="150"/>
      <c r="E19" s="143"/>
      <c r="F19" s="141"/>
      <c r="G19" s="141"/>
      <c r="H19" s="161"/>
      <c r="I19" s="145"/>
      <c r="J19" s="145"/>
      <c r="K19" s="161"/>
      <c r="L19" s="161"/>
      <c r="M19" s="161"/>
      <c r="N19" s="161"/>
      <c r="O19" s="161"/>
      <c r="P19" s="163"/>
      <c r="Q19" s="171"/>
      <c r="R19" s="187"/>
      <c r="S19" s="155"/>
    </row>
    <row r="20" spans="1:20" x14ac:dyDescent="0.25">
      <c r="A20" s="138"/>
      <c r="B20" s="169"/>
      <c r="C20" s="166"/>
      <c r="D20" s="150"/>
      <c r="E20" s="143"/>
      <c r="F20" s="141"/>
      <c r="G20" s="141"/>
      <c r="H20" s="161"/>
      <c r="I20" s="145"/>
      <c r="J20" s="145"/>
      <c r="K20" s="161"/>
      <c r="L20" s="161"/>
      <c r="M20" s="161"/>
      <c r="N20" s="161"/>
      <c r="O20" s="161"/>
      <c r="P20" s="163"/>
      <c r="Q20" s="171"/>
      <c r="R20" s="187"/>
      <c r="S20" s="155"/>
    </row>
    <row r="21" spans="1:20" ht="30" customHeight="1" x14ac:dyDescent="0.25">
      <c r="A21" s="138"/>
      <c r="B21" s="170"/>
      <c r="C21" s="167"/>
      <c r="D21" s="150"/>
      <c r="E21" s="143"/>
      <c r="F21" s="141"/>
      <c r="G21" s="141"/>
      <c r="H21" s="161"/>
      <c r="I21" s="145"/>
      <c r="J21" s="145"/>
      <c r="K21" s="161"/>
      <c r="L21" s="161"/>
      <c r="M21" s="161"/>
      <c r="N21" s="161"/>
      <c r="O21" s="161"/>
      <c r="P21" s="163"/>
      <c r="Q21" s="171"/>
      <c r="R21" s="187"/>
      <c r="S21" s="155"/>
    </row>
    <row r="22" spans="1:20" ht="224.25" customHeight="1" x14ac:dyDescent="0.25">
      <c r="A22" s="138"/>
      <c r="B22" s="156">
        <f>F22</f>
        <v>43529411.764705881</v>
      </c>
      <c r="C22" s="152">
        <v>37000000</v>
      </c>
      <c r="D22" s="150"/>
      <c r="E22" s="152">
        <f>C22*15/85</f>
        <v>6529411.7647058824</v>
      </c>
      <c r="F22" s="143">
        <f>SUM(C22:E22)</f>
        <v>43529411.764705881</v>
      </c>
      <c r="G22" s="143">
        <f>SUM(C22:E22)</f>
        <v>43529411.764705881</v>
      </c>
      <c r="H22" s="112" t="s">
        <v>8</v>
      </c>
      <c r="I22" s="91" t="s">
        <v>53</v>
      </c>
      <c r="J22" s="145" t="s">
        <v>30</v>
      </c>
      <c r="K22" s="161" t="s">
        <v>11</v>
      </c>
      <c r="L22" s="91" t="s">
        <v>9</v>
      </c>
      <c r="M22" s="89">
        <v>0</v>
      </c>
      <c r="N22" s="89" t="s">
        <v>2</v>
      </c>
      <c r="O22" s="89">
        <v>0</v>
      </c>
      <c r="P22" s="97">
        <f>15000000/85%/1200+P17*50%/80%</f>
        <v>30857.924565174908</v>
      </c>
      <c r="Q22" s="52" t="s">
        <v>31</v>
      </c>
      <c r="R22" s="122" t="s">
        <v>117</v>
      </c>
      <c r="S22" s="119"/>
    </row>
    <row r="23" spans="1:20" ht="130.5" customHeight="1" thickBot="1" x14ac:dyDescent="0.3">
      <c r="A23" s="139"/>
      <c r="B23" s="157"/>
      <c r="C23" s="158"/>
      <c r="D23" s="151"/>
      <c r="E23" s="158"/>
      <c r="F23" s="159"/>
      <c r="G23" s="159"/>
      <c r="H23" s="115" t="s">
        <v>10</v>
      </c>
      <c r="I23" s="51" t="s">
        <v>54</v>
      </c>
      <c r="J23" s="160"/>
      <c r="K23" s="162"/>
      <c r="L23" s="115" t="s">
        <v>5</v>
      </c>
      <c r="M23" s="115">
        <v>0</v>
      </c>
      <c r="N23" s="85">
        <v>2021</v>
      </c>
      <c r="O23" s="115" t="s">
        <v>2</v>
      </c>
      <c r="P23" s="126">
        <f>P22*80%</f>
        <v>24686.339652139926</v>
      </c>
      <c r="Q23" s="116" t="s">
        <v>31</v>
      </c>
      <c r="R23" s="123" t="s">
        <v>110</v>
      </c>
      <c r="S23" s="119"/>
      <c r="T23" s="71"/>
    </row>
    <row r="24" spans="1:20" x14ac:dyDescent="0.25">
      <c r="A24" s="72"/>
      <c r="B24" s="102" t="s">
        <v>11</v>
      </c>
      <c r="C24" s="102">
        <f>SUM(C6:C23)</f>
        <v>149000000</v>
      </c>
      <c r="D24" s="102"/>
      <c r="E24" s="102">
        <f>SUM(E6:E23)</f>
        <v>26294117.647058822</v>
      </c>
      <c r="F24" s="102">
        <f>SUM(F6:F23)</f>
        <v>175294117.64705881</v>
      </c>
      <c r="G24" s="102">
        <f>SUM(G6:G23)</f>
        <v>175294117.64705881</v>
      </c>
      <c r="H24" s="74"/>
      <c r="I24" s="74"/>
      <c r="J24" s="74"/>
      <c r="K24" s="74"/>
      <c r="L24" s="74"/>
      <c r="M24" s="74">
        <f>+SUM(M10:M23)</f>
        <v>0</v>
      </c>
      <c r="N24" s="74"/>
      <c r="O24" s="58">
        <f>+SUM(O10:O23)</f>
        <v>0</v>
      </c>
      <c r="P24" s="75">
        <f>SUM(P6:P23)</f>
        <v>12015554.691238983</v>
      </c>
      <c r="Q24" s="74"/>
    </row>
    <row r="25" spans="1:20" x14ac:dyDescent="0.25">
      <c r="A25" s="72"/>
      <c r="B25" s="73"/>
      <c r="C25" s="73"/>
      <c r="D25" s="74"/>
      <c r="E25" s="73"/>
      <c r="F25" s="73"/>
      <c r="G25" s="73"/>
      <c r="H25" s="74"/>
      <c r="I25" s="74"/>
      <c r="J25" s="74"/>
      <c r="K25" s="74"/>
      <c r="L25" s="74"/>
      <c r="M25" s="74"/>
      <c r="N25" s="74"/>
      <c r="O25" s="75"/>
      <c r="P25" s="74"/>
      <c r="Q25" s="74"/>
    </row>
    <row r="26" spans="1:20" x14ac:dyDescent="0.25">
      <c r="A26" s="72"/>
      <c r="B26" s="73"/>
      <c r="C26" s="74"/>
      <c r="D26" s="74"/>
      <c r="E26" s="73"/>
      <c r="F26" s="73"/>
      <c r="G26" s="73"/>
      <c r="H26" s="74"/>
      <c r="I26" s="74"/>
      <c r="J26" s="74"/>
      <c r="K26" s="74"/>
      <c r="L26" s="74"/>
      <c r="M26" s="74"/>
      <c r="N26" s="74"/>
      <c r="O26" s="75"/>
      <c r="P26" s="74"/>
      <c r="Q26" s="74"/>
    </row>
    <row r="27" spans="1:20" ht="15.75" thickBot="1" x14ac:dyDescent="0.3"/>
    <row r="28" spans="1:20" ht="53.25" customHeight="1" x14ac:dyDescent="0.25">
      <c r="A28" s="104" t="s">
        <v>42</v>
      </c>
      <c r="B28" s="105" t="s">
        <v>43</v>
      </c>
      <c r="C28" s="105" t="s">
        <v>44</v>
      </c>
      <c r="D28" s="105" t="s">
        <v>45</v>
      </c>
      <c r="E28" s="105" t="s">
        <v>16</v>
      </c>
      <c r="F28" s="106" t="s">
        <v>17</v>
      </c>
      <c r="G28" s="105" t="s">
        <v>46</v>
      </c>
      <c r="H28" s="106" t="s">
        <v>20</v>
      </c>
      <c r="I28" s="107" t="s">
        <v>21</v>
      </c>
    </row>
    <row r="29" spans="1:20" ht="86.25" customHeight="1" x14ac:dyDescent="0.25">
      <c r="A29" s="135" t="str">
        <f>H8</f>
        <v>Specific output</v>
      </c>
      <c r="B29" s="135" t="str">
        <f>I8</f>
        <v>Population covered by projects in the framework of strategies for integrated territorial development (gyventojai, kuriems taikomi projektai, vykdomi pagal integruotas teritorinio vystymo programas)</v>
      </c>
      <c r="C29" s="135" t="str">
        <f>L8</f>
        <v xml:space="preserve"> Persons</v>
      </c>
      <c r="D29" s="135">
        <v>0</v>
      </c>
      <c r="E29" s="127" t="s">
        <v>30</v>
      </c>
      <c r="F29" s="127" t="s">
        <v>11</v>
      </c>
      <c r="G29" s="127" t="s">
        <v>2</v>
      </c>
      <c r="H29" s="136">
        <f t="shared" ref="H29:I31" si="0">O8</f>
        <v>0</v>
      </c>
      <c r="I29" s="136">
        <f t="shared" si="0"/>
        <v>111967</v>
      </c>
    </row>
    <row r="30" spans="1:20" ht="90" customHeight="1" x14ac:dyDescent="0.25">
      <c r="A30" s="135" t="str">
        <f>H9</f>
        <v>Specific output</v>
      </c>
      <c r="B30" s="135" t="str">
        <f>I9</f>
        <v>Strategies for integrated territorial development (integruotos teritorinio vystymo strategijos, kurioms suteikta parama)</v>
      </c>
      <c r="C30" s="135" t="str">
        <f>L9</f>
        <v>contributions to strategies</v>
      </c>
      <c r="D30" s="135">
        <v>0</v>
      </c>
      <c r="E30" s="98" t="s">
        <v>30</v>
      </c>
      <c r="F30" s="98" t="s">
        <v>11</v>
      </c>
      <c r="G30" s="98" t="s">
        <v>2</v>
      </c>
      <c r="H30" s="136">
        <f t="shared" si="0"/>
        <v>0</v>
      </c>
      <c r="I30" s="136">
        <f t="shared" si="0"/>
        <v>1</v>
      </c>
    </row>
    <row r="31" spans="1:20" ht="117" customHeight="1" x14ac:dyDescent="0.25">
      <c r="A31" s="108" t="s">
        <v>6</v>
      </c>
      <c r="B31" s="99" t="str">
        <f>I10</f>
        <v>Length of new or upgraded pipes for the distribution systems of public water supply (viešojo vandens tiekimo paskirstymo sistemų naujų arba atnaujintų vamzdynų ilgis)</v>
      </c>
      <c r="C31" s="98" t="str">
        <f>L10</f>
        <v>km</v>
      </c>
      <c r="D31" s="98">
        <v>0</v>
      </c>
      <c r="E31" s="98" t="s">
        <v>30</v>
      </c>
      <c r="F31" s="98" t="s">
        <v>11</v>
      </c>
      <c r="G31" s="98" t="s">
        <v>2</v>
      </c>
      <c r="H31" s="98">
        <f t="shared" si="0"/>
        <v>0</v>
      </c>
      <c r="I31" s="109">
        <f t="shared" si="0"/>
        <v>300.76216533124875</v>
      </c>
    </row>
    <row r="32" spans="1:20" ht="96" customHeight="1" x14ac:dyDescent="0.25">
      <c r="A32" s="76" t="s">
        <v>7</v>
      </c>
      <c r="B32" s="53" t="str">
        <f>I16</f>
        <v>Length of new or upgraded pipes for the public network for collection of waste water (viešojo nuotekų surinkimo tinklo naujų arba atnaujintų vamzdynų ilgis)</v>
      </c>
      <c r="C32" s="69" t="str">
        <f>L16</f>
        <v>km</v>
      </c>
      <c r="D32" s="69">
        <v>0</v>
      </c>
      <c r="E32" s="69" t="s">
        <v>30</v>
      </c>
      <c r="F32" s="69" t="s">
        <v>11</v>
      </c>
      <c r="G32" s="69" t="s">
        <v>2</v>
      </c>
      <c r="H32" s="69">
        <f>O16</f>
        <v>0</v>
      </c>
      <c r="I32" s="77">
        <f>P16</f>
        <v>646.08168848934918</v>
      </c>
    </row>
    <row r="33" spans="1:10" ht="77.25" customHeight="1" x14ac:dyDescent="0.25">
      <c r="A33" s="78" t="s">
        <v>8</v>
      </c>
      <c r="B33" s="53" t="str">
        <f>I22</f>
        <v>New or upgraded capacity for waste water treatment (nauji arba atnaujinti nuotekų valymo pajėgumai)</v>
      </c>
      <c r="C33" s="53" t="str">
        <f>L22</f>
        <v>population equivalent</v>
      </c>
      <c r="D33" s="69">
        <v>0</v>
      </c>
      <c r="E33" s="69" t="s">
        <v>30</v>
      </c>
      <c r="F33" s="69" t="s">
        <v>11</v>
      </c>
      <c r="G33" s="69" t="s">
        <v>2</v>
      </c>
      <c r="H33" s="79">
        <f>O22</f>
        <v>0</v>
      </c>
      <c r="I33" s="33">
        <f>P22</f>
        <v>30857.924565174908</v>
      </c>
    </row>
    <row r="34" spans="1:10" ht="101.25" customHeight="1" x14ac:dyDescent="0.25">
      <c r="A34" s="80" t="str">
        <f>H12</f>
        <v>Specific output</v>
      </c>
      <c r="B34" s="53" t="str">
        <f>I12</f>
        <v>New or upgraded drinking water treatment capacity (Nauji arba atnaujinti geriamojo vandens ruošimo pajėgumai)</v>
      </c>
      <c r="C34" s="69" t="str">
        <f>L12</f>
        <v>m3/day</v>
      </c>
      <c r="D34" s="69">
        <v>0</v>
      </c>
      <c r="E34" s="69" t="s">
        <v>30</v>
      </c>
      <c r="F34" s="69" t="s">
        <v>11</v>
      </c>
      <c r="G34" s="69" t="s">
        <v>2</v>
      </c>
      <c r="H34" s="69">
        <f>O12</f>
        <v>0</v>
      </c>
      <c r="I34" s="33">
        <f>P12</f>
        <v>9068.6274509803916</v>
      </c>
    </row>
    <row r="35" spans="1:10" ht="77.25" customHeight="1" x14ac:dyDescent="0.25">
      <c r="A35" s="81" t="str">
        <f>H6</f>
        <v>Specific output</v>
      </c>
      <c r="B35" s="82" t="str">
        <f>I6</f>
        <v>Investments in new or upgraded water  monitoring system (Investicijos į naują arba atnaujintą vandens monitoringo sistemą)</v>
      </c>
      <c r="C35" s="69" t="str">
        <f>L6</f>
        <v>Eur</v>
      </c>
      <c r="D35" s="69">
        <v>0</v>
      </c>
      <c r="E35" s="69" t="s">
        <v>30</v>
      </c>
      <c r="F35" s="69" t="s">
        <v>11</v>
      </c>
      <c r="G35" s="69" t="s">
        <v>2</v>
      </c>
      <c r="H35" s="69">
        <f>O6</f>
        <v>0</v>
      </c>
      <c r="I35" s="83">
        <f>P6</f>
        <v>11764705.882352941</v>
      </c>
    </row>
    <row r="36" spans="1:10" ht="93.75" customHeight="1" x14ac:dyDescent="0.25">
      <c r="A36" s="78" t="s">
        <v>34</v>
      </c>
      <c r="B36" s="53" t="str">
        <f>I11</f>
        <v>Population connected to improved public water supply (gyventojai, prisijungę prie patobulintų viešojo vandens tiekimo sistemų)</v>
      </c>
      <c r="C36" s="69" t="str">
        <f>L11</f>
        <v>persons</v>
      </c>
      <c r="D36" s="69">
        <v>0</v>
      </c>
      <c r="E36" s="69" t="s">
        <v>30</v>
      </c>
      <c r="F36" s="69" t="s">
        <v>11</v>
      </c>
      <c r="G36" s="69">
        <v>2021</v>
      </c>
      <c r="H36" s="69" t="s">
        <v>2</v>
      </c>
      <c r="I36" s="33">
        <f>P13+P11-6015</f>
        <v>41442.805824352945</v>
      </c>
      <c r="J36" s="84" t="s">
        <v>112</v>
      </c>
    </row>
    <row r="37" spans="1:10" ht="127.5" customHeight="1" x14ac:dyDescent="0.25">
      <c r="A37" s="78" t="s">
        <v>10</v>
      </c>
      <c r="B37" s="53" t="str">
        <f>I17</f>
        <v>Population connected  to at least secondary public waste water treatment (gyventojai, prisijungę bent prie antrinių viešojo nuotekų valymo įrenginių)</v>
      </c>
      <c r="C37" s="69" t="str">
        <f>L17</f>
        <v>persons</v>
      </c>
      <c r="D37" s="69">
        <v>0</v>
      </c>
      <c r="E37" s="69" t="s">
        <v>30</v>
      </c>
      <c r="F37" s="69" t="s">
        <v>11</v>
      </c>
      <c r="G37" s="69">
        <v>2021</v>
      </c>
      <c r="H37" s="69" t="s">
        <v>2</v>
      </c>
      <c r="I37" s="33">
        <f>P23+P17-12921</f>
        <v>37608.607191713891</v>
      </c>
      <c r="J37" s="84" t="s">
        <v>112</v>
      </c>
    </row>
    <row r="38" spans="1:10" ht="89.25" customHeight="1" thickBot="1" x14ac:dyDescent="0.3">
      <c r="A38" s="50" t="str">
        <f>H7</f>
        <v>Specific result</v>
      </c>
      <c r="B38" s="51" t="str">
        <f>I7</f>
        <v>Increasing the efficiency of the water monitoring system (Vandens stebėjimo sistemos efektyvumo padidėjimas)</v>
      </c>
      <c r="C38" s="85" t="str">
        <f>L7</f>
        <v>percentage</v>
      </c>
      <c r="D38" s="85">
        <v>0</v>
      </c>
      <c r="E38" s="85" t="s">
        <v>30</v>
      </c>
      <c r="F38" s="85" t="s">
        <v>11</v>
      </c>
      <c r="G38" s="85">
        <v>2021</v>
      </c>
      <c r="H38" s="85" t="s">
        <v>2</v>
      </c>
      <c r="I38" s="29">
        <f>P7</f>
        <v>20</v>
      </c>
    </row>
    <row r="39" spans="1:10" ht="12.75" customHeight="1" x14ac:dyDescent="0.25">
      <c r="D39" s="58">
        <f>SUM(D31:D38)</f>
        <v>0</v>
      </c>
      <c r="H39" s="58">
        <f>SUM(H31:H38)</f>
        <v>0</v>
      </c>
      <c r="I39" s="86">
        <f>SUM(I29:I38)</f>
        <v>11996618.691238983</v>
      </c>
    </row>
  </sheetData>
  <mergeCells count="67">
    <mergeCell ref="A6:A7"/>
    <mergeCell ref="B6:B7"/>
    <mergeCell ref="B12:B13"/>
    <mergeCell ref="C12:C13"/>
    <mergeCell ref="A4:A5"/>
    <mergeCell ref="B4:B5"/>
    <mergeCell ref="C4:C5"/>
    <mergeCell ref="C8:C11"/>
    <mergeCell ref="B8:B11"/>
    <mergeCell ref="A8:A13"/>
    <mergeCell ref="D4:F4"/>
    <mergeCell ref="G4:G5"/>
    <mergeCell ref="F6:F7"/>
    <mergeCell ref="G6:G7"/>
    <mergeCell ref="J6:J7"/>
    <mergeCell ref="K12:K13"/>
    <mergeCell ref="G16:G21"/>
    <mergeCell ref="H17:H21"/>
    <mergeCell ref="K8:K11"/>
    <mergeCell ref="J12:J13"/>
    <mergeCell ref="G10:G11"/>
    <mergeCell ref="I17:I21"/>
    <mergeCell ref="G12:G13"/>
    <mergeCell ref="G14:G15"/>
    <mergeCell ref="Q17:Q21"/>
    <mergeCell ref="R4:R5"/>
    <mergeCell ref="P4:P5"/>
    <mergeCell ref="Q4:Q5"/>
    <mergeCell ref="C6:C7"/>
    <mergeCell ref="D6:D7"/>
    <mergeCell ref="E6:E7"/>
    <mergeCell ref="K6:K7"/>
    <mergeCell ref="O4:O5"/>
    <mergeCell ref="H4:I4"/>
    <mergeCell ref="J4:J5"/>
    <mergeCell ref="K4:K5"/>
    <mergeCell ref="L4:L5"/>
    <mergeCell ref="M4:N4"/>
    <mergeCell ref="R17:R21"/>
    <mergeCell ref="J8:J11"/>
    <mergeCell ref="S17:S21"/>
    <mergeCell ref="B22:B23"/>
    <mergeCell ref="C22:C23"/>
    <mergeCell ref="E22:E23"/>
    <mergeCell ref="F22:F23"/>
    <mergeCell ref="G22:G23"/>
    <mergeCell ref="J22:J23"/>
    <mergeCell ref="K22:K23"/>
    <mergeCell ref="L17:L21"/>
    <mergeCell ref="M17:M21"/>
    <mergeCell ref="N17:N21"/>
    <mergeCell ref="O17:O21"/>
    <mergeCell ref="P17:P21"/>
    <mergeCell ref="K14:K21"/>
    <mergeCell ref="C14:C21"/>
    <mergeCell ref="B14:B21"/>
    <mergeCell ref="A14:A23"/>
    <mergeCell ref="F14:F21"/>
    <mergeCell ref="E14:E21"/>
    <mergeCell ref="J14:J21"/>
    <mergeCell ref="G8:G9"/>
    <mergeCell ref="F8:F11"/>
    <mergeCell ref="E8:E11"/>
    <mergeCell ref="D8:D13"/>
    <mergeCell ref="D14:D23"/>
    <mergeCell ref="E12:E13"/>
    <mergeCell ref="F12:F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19"/>
  <sheetViews>
    <sheetView zoomScale="75" zoomScaleNormal="75" workbookViewId="0">
      <selection activeCell="D12" sqref="D12"/>
    </sheetView>
  </sheetViews>
  <sheetFormatPr defaultColWidth="9.140625" defaultRowHeight="15.75" x14ac:dyDescent="0.25"/>
  <cols>
    <col min="1" max="1" width="9.140625" style="36"/>
    <col min="2" max="2" width="34.85546875" style="37" bestFit="1" customWidth="1"/>
    <col min="3" max="3" width="123.7109375" style="37" customWidth="1"/>
    <col min="4" max="4" width="73.28515625" style="36" customWidth="1"/>
    <col min="5" max="16384" width="9.140625" style="37"/>
  </cols>
  <sheetData>
    <row r="1" spans="1:4" x14ac:dyDescent="0.25">
      <c r="A1" s="34" t="s">
        <v>57</v>
      </c>
      <c r="B1" s="35" t="s">
        <v>58</v>
      </c>
      <c r="C1" s="35" t="s">
        <v>59</v>
      </c>
    </row>
    <row r="2" spans="1:4" x14ac:dyDescent="0.25">
      <c r="A2" s="34">
        <v>1</v>
      </c>
      <c r="B2" s="35" t="s">
        <v>42</v>
      </c>
      <c r="C2" s="35" t="s">
        <v>60</v>
      </c>
    </row>
    <row r="3" spans="1:4" x14ac:dyDescent="0.25">
      <c r="A3" s="34">
        <f>A2+1</f>
        <v>2</v>
      </c>
      <c r="B3" s="35" t="s">
        <v>43</v>
      </c>
      <c r="C3" s="38" t="s">
        <v>36</v>
      </c>
    </row>
    <row r="4" spans="1:4" x14ac:dyDescent="0.25">
      <c r="A4" s="34">
        <f t="shared" ref="A4:A19" si="0">A3+1</f>
        <v>3</v>
      </c>
      <c r="B4" s="35" t="s">
        <v>61</v>
      </c>
      <c r="C4" s="35" t="s">
        <v>101</v>
      </c>
      <c r="D4" s="39"/>
    </row>
    <row r="5" spans="1:4" x14ac:dyDescent="0.25">
      <c r="A5" s="34">
        <f t="shared" si="0"/>
        <v>4</v>
      </c>
      <c r="B5" s="35" t="s">
        <v>63</v>
      </c>
      <c r="C5" s="35" t="s">
        <v>64</v>
      </c>
    </row>
    <row r="6" spans="1:4" x14ac:dyDescent="0.25">
      <c r="A6" s="34">
        <f t="shared" si="0"/>
        <v>5</v>
      </c>
      <c r="B6" s="35" t="s">
        <v>19</v>
      </c>
      <c r="C6" s="40">
        <v>0</v>
      </c>
    </row>
    <row r="7" spans="1:4" x14ac:dyDescent="0.25">
      <c r="A7" s="34">
        <f t="shared" si="0"/>
        <v>6</v>
      </c>
      <c r="B7" s="35" t="s">
        <v>33</v>
      </c>
      <c r="C7" s="40">
        <v>0</v>
      </c>
    </row>
    <row r="8" spans="1:4" x14ac:dyDescent="0.25">
      <c r="A8" s="34">
        <f t="shared" si="0"/>
        <v>7</v>
      </c>
      <c r="B8" s="35" t="s">
        <v>21</v>
      </c>
      <c r="C8" s="40">
        <v>7451</v>
      </c>
    </row>
    <row r="9" spans="1:4" x14ac:dyDescent="0.25">
      <c r="A9" s="34">
        <f t="shared" si="0"/>
        <v>8</v>
      </c>
      <c r="B9" s="35" t="s">
        <v>65</v>
      </c>
      <c r="C9" s="35" t="s">
        <v>66</v>
      </c>
    </row>
    <row r="10" spans="1:4" x14ac:dyDescent="0.25">
      <c r="A10" s="34">
        <f t="shared" si="0"/>
        <v>9</v>
      </c>
      <c r="B10" s="35" t="s">
        <v>67</v>
      </c>
      <c r="C10" s="41" t="s">
        <v>102</v>
      </c>
    </row>
    <row r="11" spans="1:4" ht="63" x14ac:dyDescent="0.25">
      <c r="A11" s="34">
        <f t="shared" si="0"/>
        <v>10</v>
      </c>
      <c r="B11" s="41" t="s">
        <v>68</v>
      </c>
      <c r="C11" s="42" t="s">
        <v>103</v>
      </c>
      <c r="D11" s="43"/>
    </row>
    <row r="12" spans="1:4" x14ac:dyDescent="0.25">
      <c r="A12" s="34">
        <f t="shared" si="0"/>
        <v>11</v>
      </c>
      <c r="B12" s="35" t="s">
        <v>69</v>
      </c>
      <c r="C12" s="35" t="s">
        <v>31</v>
      </c>
    </row>
    <row r="13" spans="1:4" x14ac:dyDescent="0.25">
      <c r="A13" s="34">
        <f t="shared" si="0"/>
        <v>12</v>
      </c>
      <c r="B13" s="35" t="s">
        <v>70</v>
      </c>
      <c r="C13" s="44" t="s">
        <v>71</v>
      </c>
    </row>
    <row r="14" spans="1:4" x14ac:dyDescent="0.25">
      <c r="A14" s="34">
        <f t="shared" si="0"/>
        <v>13</v>
      </c>
      <c r="B14" s="35" t="s">
        <v>72</v>
      </c>
      <c r="C14" s="45" t="s">
        <v>73</v>
      </c>
    </row>
    <row r="15" spans="1:4" ht="31.5" x14ac:dyDescent="0.25">
      <c r="A15" s="34">
        <f t="shared" si="0"/>
        <v>14</v>
      </c>
      <c r="B15" s="35" t="s">
        <v>74</v>
      </c>
      <c r="C15" s="45" t="s">
        <v>75</v>
      </c>
      <c r="D15" s="46"/>
    </row>
    <row r="16" spans="1:4" x14ac:dyDescent="0.25">
      <c r="A16" s="34">
        <f t="shared" si="0"/>
        <v>15</v>
      </c>
      <c r="B16" s="35" t="s">
        <v>76</v>
      </c>
      <c r="C16" s="47" t="s">
        <v>104</v>
      </c>
    </row>
    <row r="17" spans="1:17" x14ac:dyDescent="0.25">
      <c r="A17" s="34">
        <f t="shared" si="0"/>
        <v>16</v>
      </c>
      <c r="B17" s="35" t="s">
        <v>78</v>
      </c>
      <c r="C17" s="48" t="s">
        <v>79</v>
      </c>
    </row>
    <row r="18" spans="1:17" x14ac:dyDescent="0.25">
      <c r="A18" s="34">
        <f>A17+1</f>
        <v>17</v>
      </c>
      <c r="B18" s="35" t="s">
        <v>80</v>
      </c>
      <c r="C18" s="49" t="s">
        <v>105</v>
      </c>
      <c r="M18" s="7"/>
      <c r="N18" s="7"/>
      <c r="O18" s="7"/>
      <c r="P18" s="7"/>
      <c r="Q18" s="7"/>
    </row>
    <row r="19" spans="1:17" x14ac:dyDescent="0.25">
      <c r="A19" s="34">
        <f t="shared" si="0"/>
        <v>18</v>
      </c>
      <c r="B19" s="35" t="s">
        <v>81</v>
      </c>
      <c r="C19" s="4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activeCell="C22" sqref="C22"/>
    </sheetView>
  </sheetViews>
  <sheetFormatPr defaultColWidth="9.140625" defaultRowHeight="15" x14ac:dyDescent="0.25"/>
  <cols>
    <col min="1" max="1" width="9.140625" style="9"/>
    <col min="2" max="2" width="34.85546875" style="10" bestFit="1" customWidth="1"/>
    <col min="3" max="3" width="86.7109375" style="10" customWidth="1"/>
    <col min="4" max="4" width="80.85546875" style="9" customWidth="1"/>
    <col min="5" max="16384" width="9.140625" style="10"/>
  </cols>
  <sheetData>
    <row r="1" spans="1:4" x14ac:dyDescent="0.25">
      <c r="A1" s="1" t="s">
        <v>57</v>
      </c>
      <c r="B1" s="8" t="s">
        <v>58</v>
      </c>
      <c r="C1" s="8" t="s">
        <v>59</v>
      </c>
    </row>
    <row r="2" spans="1:4" x14ac:dyDescent="0.25">
      <c r="A2" s="1">
        <v>1</v>
      </c>
      <c r="B2" s="8" t="s">
        <v>42</v>
      </c>
      <c r="C2" s="8" t="s">
        <v>60</v>
      </c>
    </row>
    <row r="3" spans="1:4" x14ac:dyDescent="0.25">
      <c r="A3" s="1">
        <f>A2+1</f>
        <v>2</v>
      </c>
      <c r="B3" s="8" t="s">
        <v>43</v>
      </c>
      <c r="C3" s="11" t="s">
        <v>83</v>
      </c>
    </row>
    <row r="4" spans="1:4" x14ac:dyDescent="0.25">
      <c r="A4" s="1">
        <f t="shared" ref="A4:A19" si="0">A3+1</f>
        <v>3</v>
      </c>
      <c r="B4" s="8" t="s">
        <v>61</v>
      </c>
      <c r="C4" s="8" t="s">
        <v>62</v>
      </c>
    </row>
    <row r="5" spans="1:4" x14ac:dyDescent="0.25">
      <c r="A5" s="1">
        <f t="shared" si="0"/>
        <v>4</v>
      </c>
      <c r="B5" s="8" t="s">
        <v>63</v>
      </c>
      <c r="C5" s="8" t="s">
        <v>64</v>
      </c>
    </row>
    <row r="6" spans="1:4" x14ac:dyDescent="0.25">
      <c r="A6" s="1">
        <f t="shared" si="0"/>
        <v>5</v>
      </c>
      <c r="B6" s="8" t="s">
        <v>19</v>
      </c>
      <c r="C6" s="12">
        <v>0</v>
      </c>
    </row>
    <row r="7" spans="1:4" x14ac:dyDescent="0.25">
      <c r="A7" s="1">
        <f t="shared" si="0"/>
        <v>6</v>
      </c>
      <c r="B7" s="8" t="s">
        <v>33</v>
      </c>
      <c r="C7" s="12">
        <v>0</v>
      </c>
    </row>
    <row r="8" spans="1:4" x14ac:dyDescent="0.25">
      <c r="A8" s="1">
        <f t="shared" si="0"/>
        <v>7</v>
      </c>
      <c r="B8" s="8" t="s">
        <v>21</v>
      </c>
      <c r="C8" s="13">
        <v>11764706</v>
      </c>
    </row>
    <row r="9" spans="1:4" x14ac:dyDescent="0.25">
      <c r="A9" s="1">
        <f t="shared" si="0"/>
        <v>8</v>
      </c>
      <c r="B9" s="8" t="s">
        <v>65</v>
      </c>
      <c r="C9" s="8" t="s">
        <v>66</v>
      </c>
    </row>
    <row r="10" spans="1:4" x14ac:dyDescent="0.25">
      <c r="A10" s="1">
        <f t="shared" si="0"/>
        <v>9</v>
      </c>
      <c r="B10" s="8" t="s">
        <v>67</v>
      </c>
      <c r="C10" s="14" t="s">
        <v>84</v>
      </c>
    </row>
    <row r="11" spans="1:4" ht="233.25" customHeight="1" x14ac:dyDescent="0.25">
      <c r="A11" s="1">
        <f t="shared" si="0"/>
        <v>10</v>
      </c>
      <c r="B11" s="8" t="s">
        <v>68</v>
      </c>
      <c r="C11" s="3" t="s">
        <v>96</v>
      </c>
      <c r="D11" s="15"/>
    </row>
    <row r="12" spans="1:4" x14ac:dyDescent="0.25">
      <c r="A12" s="1">
        <f t="shared" si="0"/>
        <v>11</v>
      </c>
      <c r="B12" s="8" t="s">
        <v>69</v>
      </c>
      <c r="C12" s="8" t="s">
        <v>31</v>
      </c>
    </row>
    <row r="13" spans="1:4" x14ac:dyDescent="0.25">
      <c r="A13" s="1">
        <f t="shared" si="0"/>
        <v>12</v>
      </c>
      <c r="B13" s="8" t="s">
        <v>70</v>
      </c>
      <c r="C13" s="8" t="s">
        <v>71</v>
      </c>
    </row>
    <row r="14" spans="1:4" x14ac:dyDescent="0.25">
      <c r="A14" s="1">
        <f t="shared" si="0"/>
        <v>13</v>
      </c>
      <c r="B14" s="8" t="s">
        <v>72</v>
      </c>
      <c r="C14" s="2" t="s">
        <v>73</v>
      </c>
    </row>
    <row r="15" spans="1:4" ht="30" x14ac:dyDescent="0.25">
      <c r="A15" s="1">
        <f t="shared" si="0"/>
        <v>14</v>
      </c>
      <c r="B15" s="8" t="s">
        <v>74</v>
      </c>
      <c r="C15" s="16" t="s">
        <v>75</v>
      </c>
      <c r="D15" s="17"/>
    </row>
    <row r="16" spans="1:4" x14ac:dyDescent="0.25">
      <c r="A16" s="1">
        <f t="shared" si="0"/>
        <v>15</v>
      </c>
      <c r="B16" s="8" t="s">
        <v>76</v>
      </c>
      <c r="C16" s="18" t="s">
        <v>77</v>
      </c>
      <c r="D16" s="17"/>
    </row>
    <row r="17" spans="1:17" x14ac:dyDescent="0.25">
      <c r="A17" s="1">
        <f t="shared" si="0"/>
        <v>16</v>
      </c>
      <c r="B17" s="8" t="s">
        <v>78</v>
      </c>
      <c r="C17" s="19" t="s">
        <v>79</v>
      </c>
    </row>
    <row r="18" spans="1:17" x14ac:dyDescent="0.25">
      <c r="A18" s="1">
        <f>A17+1</f>
        <v>17</v>
      </c>
      <c r="B18" s="8" t="s">
        <v>80</v>
      </c>
      <c r="C18" s="2" t="s">
        <v>85</v>
      </c>
      <c r="M18" s="7"/>
      <c r="N18" s="7"/>
      <c r="O18" s="7"/>
      <c r="P18" s="7"/>
      <c r="Q18" s="7"/>
    </row>
    <row r="19" spans="1:17" x14ac:dyDescent="0.25">
      <c r="A19" s="1">
        <f t="shared" si="0"/>
        <v>18</v>
      </c>
      <c r="B19" s="8" t="s">
        <v>81</v>
      </c>
      <c r="C19" s="19"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sqref="A1:C19"/>
    </sheetView>
  </sheetViews>
  <sheetFormatPr defaultColWidth="9.140625" defaultRowHeight="15" x14ac:dyDescent="0.25"/>
  <cols>
    <col min="1" max="1" width="9.140625" style="24"/>
    <col min="2" max="2" width="37" style="25" bestFit="1" customWidth="1"/>
    <col min="3" max="3" width="69.140625" style="26" customWidth="1"/>
    <col min="4" max="4" width="36.85546875" style="9" customWidth="1"/>
    <col min="5" max="16384" width="9.140625" style="10"/>
  </cols>
  <sheetData>
    <row r="1" spans="1:4" x14ac:dyDescent="0.25">
      <c r="A1" s="5" t="s">
        <v>57</v>
      </c>
      <c r="B1" s="20" t="s">
        <v>58</v>
      </c>
      <c r="C1" s="20" t="s">
        <v>59</v>
      </c>
    </row>
    <row r="2" spans="1:4" x14ac:dyDescent="0.25">
      <c r="A2" s="5">
        <v>1</v>
      </c>
      <c r="B2" s="20" t="s">
        <v>42</v>
      </c>
      <c r="C2" s="20" t="s">
        <v>86</v>
      </c>
    </row>
    <row r="3" spans="1:4" x14ac:dyDescent="0.25">
      <c r="A3" s="5">
        <f>A2+1</f>
        <v>2</v>
      </c>
      <c r="B3" s="20" t="s">
        <v>43</v>
      </c>
      <c r="C3" s="21" t="s">
        <v>38</v>
      </c>
    </row>
    <row r="4" spans="1:4" x14ac:dyDescent="0.25">
      <c r="A4" s="5">
        <f t="shared" ref="A4:A19" si="0">A3+1</f>
        <v>3</v>
      </c>
      <c r="B4" s="20" t="s">
        <v>61</v>
      </c>
      <c r="C4" s="20" t="s">
        <v>39</v>
      </c>
    </row>
    <row r="5" spans="1:4" x14ac:dyDescent="0.25">
      <c r="A5" s="5">
        <f t="shared" si="0"/>
        <v>4</v>
      </c>
      <c r="B5" s="20" t="s">
        <v>63</v>
      </c>
      <c r="C5" s="20" t="s">
        <v>87</v>
      </c>
    </row>
    <row r="6" spans="1:4" x14ac:dyDescent="0.25">
      <c r="A6" s="5">
        <f t="shared" si="0"/>
        <v>5</v>
      </c>
      <c r="B6" s="20" t="s">
        <v>19</v>
      </c>
      <c r="C6" s="27">
        <v>0</v>
      </c>
    </row>
    <row r="7" spans="1:4" x14ac:dyDescent="0.25">
      <c r="A7" s="5">
        <f t="shared" si="0"/>
        <v>6</v>
      </c>
      <c r="B7" s="20" t="s">
        <v>33</v>
      </c>
      <c r="C7" s="20" t="s">
        <v>88</v>
      </c>
    </row>
    <row r="8" spans="1:4" x14ac:dyDescent="0.25">
      <c r="A8" s="5">
        <f t="shared" si="0"/>
        <v>7</v>
      </c>
      <c r="B8" s="20" t="s">
        <v>21</v>
      </c>
      <c r="C8" s="27">
        <v>20</v>
      </c>
    </row>
    <row r="9" spans="1:4" x14ac:dyDescent="0.25">
      <c r="A9" s="5">
        <f t="shared" si="0"/>
        <v>8</v>
      </c>
      <c r="B9" s="20" t="s">
        <v>65</v>
      </c>
      <c r="C9" s="8" t="s">
        <v>66</v>
      </c>
    </row>
    <row r="10" spans="1:4" x14ac:dyDescent="0.25">
      <c r="A10" s="5">
        <f t="shared" si="0"/>
        <v>9</v>
      </c>
      <c r="B10" s="20" t="s">
        <v>67</v>
      </c>
      <c r="C10" s="16" t="s">
        <v>84</v>
      </c>
    </row>
    <row r="11" spans="1:4" ht="60.75" customHeight="1" x14ac:dyDescent="0.25">
      <c r="A11" s="5">
        <f t="shared" si="0"/>
        <v>10</v>
      </c>
      <c r="B11" s="16" t="s">
        <v>68</v>
      </c>
      <c r="C11" s="28" t="s">
        <v>89</v>
      </c>
      <c r="D11" s="22"/>
    </row>
    <row r="12" spans="1:4" x14ac:dyDescent="0.25">
      <c r="A12" s="5">
        <f t="shared" si="0"/>
        <v>11</v>
      </c>
      <c r="B12" s="20" t="s">
        <v>69</v>
      </c>
      <c r="C12" s="8" t="s">
        <v>31</v>
      </c>
    </row>
    <row r="13" spans="1:4" x14ac:dyDescent="0.25">
      <c r="A13" s="5">
        <f t="shared" si="0"/>
        <v>12</v>
      </c>
      <c r="B13" s="20" t="s">
        <v>70</v>
      </c>
      <c r="C13" s="20" t="s">
        <v>90</v>
      </c>
    </row>
    <row r="14" spans="1:4" x14ac:dyDescent="0.25">
      <c r="A14" s="5">
        <f t="shared" si="0"/>
        <v>13</v>
      </c>
      <c r="B14" s="20" t="s">
        <v>72</v>
      </c>
      <c r="C14" s="2" t="s">
        <v>73</v>
      </c>
    </row>
    <row r="15" spans="1:4" ht="30" x14ac:dyDescent="0.25">
      <c r="A15" s="5">
        <f t="shared" si="0"/>
        <v>14</v>
      </c>
      <c r="B15" s="20" t="s">
        <v>74</v>
      </c>
      <c r="C15" s="2" t="s">
        <v>91</v>
      </c>
      <c r="D15" s="23"/>
    </row>
    <row r="16" spans="1:4" x14ac:dyDescent="0.25">
      <c r="A16" s="5">
        <f t="shared" si="0"/>
        <v>15</v>
      </c>
      <c r="B16" s="20" t="s">
        <v>76</v>
      </c>
      <c r="C16" s="2" t="s">
        <v>92</v>
      </c>
    </row>
    <row r="17" spans="1:3" s="10" customFormat="1" x14ac:dyDescent="0.25">
      <c r="A17" s="5">
        <f t="shared" si="0"/>
        <v>16</v>
      </c>
      <c r="B17" s="20" t="s">
        <v>78</v>
      </c>
      <c r="C17" s="2" t="s">
        <v>93</v>
      </c>
    </row>
    <row r="18" spans="1:3" s="10" customFormat="1" x14ac:dyDescent="0.25">
      <c r="A18" s="5">
        <f>A17+1</f>
        <v>17</v>
      </c>
      <c r="B18" s="20" t="s">
        <v>80</v>
      </c>
      <c r="C18" s="2" t="s">
        <v>94</v>
      </c>
    </row>
    <row r="19" spans="1:3" s="10" customFormat="1" x14ac:dyDescent="0.25">
      <c r="A19" s="5">
        <f t="shared" si="0"/>
        <v>18</v>
      </c>
      <c r="B19" s="20" t="s">
        <v>81</v>
      </c>
      <c r="C19" s="19"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0"/>
  <sheetViews>
    <sheetView zoomScale="75" zoomScaleNormal="75" workbookViewId="0">
      <selection activeCell="M19" sqref="M19"/>
    </sheetView>
  </sheetViews>
  <sheetFormatPr defaultRowHeight="15" x14ac:dyDescent="0.25"/>
  <cols>
    <col min="1" max="1" width="10.28515625" customWidth="1"/>
    <col min="2" max="2" width="26.140625" customWidth="1"/>
    <col min="3" max="3" width="84.85546875" customWidth="1"/>
  </cols>
  <sheetData>
    <row r="1" spans="1:3" ht="27" customHeight="1" x14ac:dyDescent="0.25">
      <c r="A1" s="5" t="s">
        <v>57</v>
      </c>
      <c r="B1" s="20" t="s">
        <v>58</v>
      </c>
      <c r="C1" s="20" t="s">
        <v>59</v>
      </c>
    </row>
    <row r="2" spans="1:3" ht="27" customHeight="1" x14ac:dyDescent="0.25">
      <c r="A2" s="5">
        <v>0</v>
      </c>
      <c r="B2" s="20" t="s">
        <v>17</v>
      </c>
      <c r="C2" s="20" t="s">
        <v>11</v>
      </c>
    </row>
    <row r="3" spans="1:3" ht="27" customHeight="1" x14ac:dyDescent="0.25">
      <c r="A3" s="5">
        <v>1</v>
      </c>
      <c r="B3" s="20" t="s">
        <v>42</v>
      </c>
      <c r="C3" s="20" t="s">
        <v>60</v>
      </c>
    </row>
    <row r="4" spans="1:3" ht="27" customHeight="1" x14ac:dyDescent="0.25">
      <c r="A4" s="5">
        <f>A3+1</f>
        <v>2</v>
      </c>
      <c r="B4" s="20" t="s">
        <v>43</v>
      </c>
      <c r="C4" s="110" t="s">
        <v>126</v>
      </c>
    </row>
    <row r="5" spans="1:3" ht="27" customHeight="1" x14ac:dyDescent="0.25">
      <c r="A5" s="5">
        <f t="shared" ref="A5:A20" si="0">A4+1</f>
        <v>3</v>
      </c>
      <c r="B5" s="20" t="s">
        <v>61</v>
      </c>
      <c r="C5" s="20" t="s">
        <v>5</v>
      </c>
    </row>
    <row r="6" spans="1:3" ht="27" customHeight="1" x14ac:dyDescent="0.25">
      <c r="A6" s="5">
        <f t="shared" si="0"/>
        <v>4</v>
      </c>
      <c r="B6" s="20" t="s">
        <v>63</v>
      </c>
      <c r="C6" s="20" t="s">
        <v>64</v>
      </c>
    </row>
    <row r="7" spans="1:3" ht="27" customHeight="1" x14ac:dyDescent="0.25">
      <c r="A7" s="5">
        <f t="shared" si="0"/>
        <v>5</v>
      </c>
      <c r="B7" s="20" t="s">
        <v>19</v>
      </c>
      <c r="C7" s="27">
        <v>0</v>
      </c>
    </row>
    <row r="8" spans="1:3" ht="27" customHeight="1" x14ac:dyDescent="0.25">
      <c r="A8" s="5">
        <f t="shared" si="0"/>
        <v>6</v>
      </c>
      <c r="B8" s="20" t="s">
        <v>33</v>
      </c>
      <c r="C8" s="20" t="s">
        <v>127</v>
      </c>
    </row>
    <row r="9" spans="1:3" ht="27" customHeight="1" x14ac:dyDescent="0.25">
      <c r="A9" s="5">
        <f t="shared" si="0"/>
        <v>7</v>
      </c>
      <c r="B9" s="20" t="s">
        <v>21</v>
      </c>
      <c r="C9" s="27" t="s">
        <v>140</v>
      </c>
    </row>
    <row r="10" spans="1:3" ht="27" customHeight="1" x14ac:dyDescent="0.25">
      <c r="A10" s="5">
        <f t="shared" si="0"/>
        <v>8</v>
      </c>
      <c r="B10" s="20" t="s">
        <v>65</v>
      </c>
      <c r="C10" s="8" t="s">
        <v>66</v>
      </c>
    </row>
    <row r="11" spans="1:3" ht="27" customHeight="1" x14ac:dyDescent="0.25">
      <c r="A11" s="5">
        <f t="shared" si="0"/>
        <v>9</v>
      </c>
      <c r="B11" s="20" t="s">
        <v>67</v>
      </c>
      <c r="C11" s="16" t="s">
        <v>84</v>
      </c>
    </row>
    <row r="12" spans="1:3" ht="27" customHeight="1" x14ac:dyDescent="0.25">
      <c r="A12" s="5">
        <f t="shared" si="0"/>
        <v>10</v>
      </c>
      <c r="B12" s="16" t="s">
        <v>68</v>
      </c>
      <c r="C12" s="111" t="s">
        <v>128</v>
      </c>
    </row>
    <row r="13" spans="1:3" ht="27" customHeight="1" x14ac:dyDescent="0.25">
      <c r="A13" s="5">
        <f t="shared" si="0"/>
        <v>11</v>
      </c>
      <c r="B13" s="20" t="s">
        <v>69</v>
      </c>
      <c r="C13" s="8" t="s">
        <v>31</v>
      </c>
    </row>
    <row r="14" spans="1:3" ht="27" customHeight="1" x14ac:dyDescent="0.25">
      <c r="A14" s="5">
        <f t="shared" si="0"/>
        <v>12</v>
      </c>
      <c r="B14" s="20" t="s">
        <v>70</v>
      </c>
      <c r="C14" s="20" t="s">
        <v>90</v>
      </c>
    </row>
    <row r="15" spans="1:3" ht="27" customHeight="1" x14ac:dyDescent="0.25">
      <c r="A15" s="5">
        <f t="shared" si="0"/>
        <v>13</v>
      </c>
      <c r="B15" s="20" t="s">
        <v>72</v>
      </c>
      <c r="C15" s="2" t="s">
        <v>129</v>
      </c>
    </row>
    <row r="16" spans="1:3" ht="27" customHeight="1" x14ac:dyDescent="0.25">
      <c r="A16" s="5">
        <f t="shared" si="0"/>
        <v>14</v>
      </c>
      <c r="B16" s="20" t="s">
        <v>74</v>
      </c>
      <c r="C16" s="2" t="s">
        <v>91</v>
      </c>
    </row>
    <row r="17" spans="1:3" ht="27" customHeight="1" x14ac:dyDescent="0.25">
      <c r="A17" s="5">
        <f t="shared" si="0"/>
        <v>15</v>
      </c>
      <c r="B17" s="20" t="s">
        <v>76</v>
      </c>
      <c r="C17" s="2" t="s">
        <v>130</v>
      </c>
    </row>
    <row r="18" spans="1:3" ht="27" customHeight="1" x14ac:dyDescent="0.25">
      <c r="A18" s="5">
        <f t="shared" si="0"/>
        <v>16</v>
      </c>
      <c r="B18" s="20" t="s">
        <v>78</v>
      </c>
      <c r="C18" s="2" t="s">
        <v>79</v>
      </c>
    </row>
    <row r="19" spans="1:3" ht="27" customHeight="1" x14ac:dyDescent="0.25">
      <c r="A19" s="5">
        <f>A18+1</f>
        <v>17</v>
      </c>
      <c r="B19" s="20" t="s">
        <v>80</v>
      </c>
      <c r="C19" s="2"/>
    </row>
    <row r="20" spans="1:3" ht="27" customHeight="1" x14ac:dyDescent="0.25">
      <c r="A20" s="5">
        <f t="shared" si="0"/>
        <v>18</v>
      </c>
      <c r="B20" s="20" t="s">
        <v>81</v>
      </c>
      <c r="C20" s="19"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0"/>
  <sheetViews>
    <sheetView zoomScale="75" zoomScaleNormal="75" workbookViewId="0">
      <selection activeCell="I19" sqref="I19"/>
    </sheetView>
  </sheetViews>
  <sheetFormatPr defaultRowHeight="15" x14ac:dyDescent="0.25"/>
  <cols>
    <col min="1" max="1" width="10.28515625" customWidth="1"/>
    <col min="2" max="2" width="26.140625" customWidth="1"/>
    <col min="3" max="3" width="84.85546875" customWidth="1"/>
  </cols>
  <sheetData>
    <row r="1" spans="1:3" x14ac:dyDescent="0.25">
      <c r="A1" s="5" t="s">
        <v>57</v>
      </c>
      <c r="B1" s="20" t="s">
        <v>58</v>
      </c>
      <c r="C1" s="20" t="s">
        <v>59</v>
      </c>
    </row>
    <row r="2" spans="1:3" x14ac:dyDescent="0.25">
      <c r="A2" s="5">
        <v>0</v>
      </c>
      <c r="B2" s="20" t="s">
        <v>17</v>
      </c>
      <c r="C2" s="20" t="s">
        <v>11</v>
      </c>
    </row>
    <row r="3" spans="1:3" x14ac:dyDescent="0.25">
      <c r="A3" s="5">
        <v>1</v>
      </c>
      <c r="B3" s="20" t="s">
        <v>42</v>
      </c>
      <c r="C3" s="20" t="s">
        <v>60</v>
      </c>
    </row>
    <row r="4" spans="1:3" x14ac:dyDescent="0.25">
      <c r="A4" s="5">
        <f>A3+1</f>
        <v>2</v>
      </c>
      <c r="B4" s="20" t="s">
        <v>43</v>
      </c>
      <c r="C4" s="110" t="s">
        <v>131</v>
      </c>
    </row>
    <row r="5" spans="1:3" x14ac:dyDescent="0.25">
      <c r="A5" s="5">
        <f t="shared" ref="A5:A20" si="0">A4+1</f>
        <v>3</v>
      </c>
      <c r="B5" s="20" t="s">
        <v>61</v>
      </c>
      <c r="C5" s="20" t="s">
        <v>124</v>
      </c>
    </row>
    <row r="6" spans="1:3" x14ac:dyDescent="0.25">
      <c r="A6" s="5">
        <f t="shared" si="0"/>
        <v>4</v>
      </c>
      <c r="B6" s="20" t="s">
        <v>63</v>
      </c>
      <c r="C6" s="20" t="s">
        <v>64</v>
      </c>
    </row>
    <row r="7" spans="1:3" x14ac:dyDescent="0.25">
      <c r="A7" s="5">
        <f t="shared" si="0"/>
        <v>5</v>
      </c>
      <c r="B7" s="20" t="s">
        <v>19</v>
      </c>
      <c r="C7" s="27">
        <v>0</v>
      </c>
    </row>
    <row r="8" spans="1:3" ht="30" x14ac:dyDescent="0.25">
      <c r="A8" s="5">
        <f t="shared" si="0"/>
        <v>6</v>
      </c>
      <c r="B8" s="20" t="s">
        <v>33</v>
      </c>
      <c r="C8" s="20" t="s">
        <v>127</v>
      </c>
    </row>
    <row r="9" spans="1:3" x14ac:dyDescent="0.25">
      <c r="A9" s="5">
        <f t="shared" si="0"/>
        <v>7</v>
      </c>
      <c r="B9" s="20" t="s">
        <v>21</v>
      </c>
      <c r="C9" s="27">
        <v>1</v>
      </c>
    </row>
    <row r="10" spans="1:3" x14ac:dyDescent="0.25">
      <c r="A10" s="5">
        <f t="shared" si="0"/>
        <v>8</v>
      </c>
      <c r="B10" s="20" t="s">
        <v>65</v>
      </c>
      <c r="C10" s="8" t="s">
        <v>66</v>
      </c>
    </row>
    <row r="11" spans="1:3" x14ac:dyDescent="0.25">
      <c r="A11" s="5">
        <f t="shared" si="0"/>
        <v>9</v>
      </c>
      <c r="B11" s="20" t="s">
        <v>67</v>
      </c>
      <c r="C11" s="16" t="s">
        <v>84</v>
      </c>
    </row>
    <row r="12" spans="1:3" ht="105" x14ac:dyDescent="0.25">
      <c r="A12" s="5">
        <f t="shared" si="0"/>
        <v>10</v>
      </c>
      <c r="B12" s="16" t="s">
        <v>68</v>
      </c>
      <c r="C12" s="111" t="s">
        <v>132</v>
      </c>
    </row>
    <row r="13" spans="1:3" ht="30" x14ac:dyDescent="0.25">
      <c r="A13" s="5">
        <f t="shared" si="0"/>
        <v>11</v>
      </c>
      <c r="B13" s="20" t="s">
        <v>69</v>
      </c>
      <c r="C13" s="16" t="s">
        <v>136</v>
      </c>
    </row>
    <row r="14" spans="1:3" ht="30" x14ac:dyDescent="0.25">
      <c r="A14" s="5">
        <f t="shared" si="0"/>
        <v>12</v>
      </c>
      <c r="B14" s="20" t="s">
        <v>70</v>
      </c>
      <c r="C14" s="20" t="s">
        <v>133</v>
      </c>
    </row>
    <row r="15" spans="1:3" ht="45" x14ac:dyDescent="0.25">
      <c r="A15" s="5">
        <f t="shared" si="0"/>
        <v>13</v>
      </c>
      <c r="B15" s="20" t="s">
        <v>72</v>
      </c>
      <c r="C15" s="2" t="s">
        <v>134</v>
      </c>
    </row>
    <row r="16" spans="1:3" ht="30" x14ac:dyDescent="0.25">
      <c r="A16" s="5">
        <f t="shared" si="0"/>
        <v>14</v>
      </c>
      <c r="B16" s="20" t="s">
        <v>74</v>
      </c>
      <c r="C16" s="2" t="s">
        <v>91</v>
      </c>
    </row>
    <row r="17" spans="1:3" ht="45" x14ac:dyDescent="0.25">
      <c r="A17" s="5">
        <f t="shared" si="0"/>
        <v>15</v>
      </c>
      <c r="B17" s="20" t="s">
        <v>76</v>
      </c>
      <c r="C17" s="2" t="s">
        <v>130</v>
      </c>
    </row>
    <row r="18" spans="1:3" ht="30" x14ac:dyDescent="0.25">
      <c r="A18" s="5">
        <f t="shared" si="0"/>
        <v>16</v>
      </c>
      <c r="B18" s="20" t="s">
        <v>78</v>
      </c>
      <c r="C18" s="2" t="s">
        <v>79</v>
      </c>
    </row>
    <row r="19" spans="1:3" x14ac:dyDescent="0.25">
      <c r="A19" s="5">
        <f>A18+1</f>
        <v>17</v>
      </c>
      <c r="B19" s="20" t="s">
        <v>80</v>
      </c>
      <c r="C19" s="2"/>
    </row>
    <row r="20" spans="1:3" ht="60" x14ac:dyDescent="0.25">
      <c r="A20" s="5">
        <f t="shared" si="0"/>
        <v>18</v>
      </c>
      <c r="B20" s="20" t="s">
        <v>81</v>
      </c>
      <c r="C20" s="2"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 2.5</vt:lpstr>
      <vt:lpstr>F Specific output 2.5.2 (1)</vt:lpstr>
      <vt:lpstr>F Specific output 2.5.1 (1)</vt:lpstr>
      <vt:lpstr>F Specific result 2.5.1 (1)</vt:lpstr>
      <vt:lpstr>F Specific output 2.5.2 (2)</vt:lpstr>
      <vt:lpstr>F Specific output 2.5.2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2022-07-11T12:59:30Z</dcterms:modified>
</cp:coreProperties>
</file>