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defaultThemeVersion="124226"/>
  <bookViews>
    <workbookView xWindow="-105" yWindow="-105" windowWidth="19425" windowHeight="10425"/>
  </bookViews>
  <sheets>
    <sheet name="2.7" sheetId="11" r:id="rId1"/>
    <sheet name="F S result 2.7.1 (1), 2.7.2 (1)" sheetId="12" r:id="rId2"/>
    <sheet name="F Special output 2.7.2 (1)" sheetId="13" r:id="rId3"/>
    <sheet name="F Special output 2.7.5 (1)" sheetId="14" r:id="rId4"/>
    <sheet name="F Special r 2.7.5 (1),2.7.6 (1)" sheetId="15" r:id="rId5"/>
    <sheet name="F Special output 2.7.3 (1)" sheetId="16" r:id="rId6"/>
    <sheet name="F Special output 2.7.3 (2)" sheetId="17" r:id="rId7"/>
  </sheets>
  <calcPr calcId="145621"/>
</workbook>
</file>

<file path=xl/calcChain.xml><?xml version="1.0" encoding="utf-8"?>
<calcChain xmlns="http://schemas.openxmlformats.org/spreadsheetml/2006/main">
  <c r="R21" i="11" l="1"/>
  <c r="I40" i="11" l="1"/>
  <c r="A4" i="17" l="1"/>
  <c r="A5" i="17" s="1"/>
  <c r="A6" i="17" s="1"/>
  <c r="A7" i="17" s="1"/>
  <c r="A8" i="17" s="1"/>
  <c r="A9" i="17" s="1"/>
  <c r="A10" i="17" s="1"/>
  <c r="A11" i="17" s="1"/>
  <c r="A12" i="17" s="1"/>
  <c r="A13" i="17" s="1"/>
  <c r="A14" i="17" s="1"/>
  <c r="A15" i="17" s="1"/>
  <c r="A16" i="17" s="1"/>
  <c r="A17" i="17" s="1"/>
  <c r="A18" i="17" s="1"/>
  <c r="A19" i="17" s="1"/>
  <c r="A20" i="17" s="1"/>
  <c r="A4" i="16"/>
  <c r="A5" i="16" s="1"/>
  <c r="A6" i="16" s="1"/>
  <c r="A7" i="16" s="1"/>
  <c r="A8" i="16" s="1"/>
  <c r="A9" i="16" s="1"/>
  <c r="A10" i="16" s="1"/>
  <c r="A11" i="16" s="1"/>
  <c r="A12" i="16" s="1"/>
  <c r="A13" i="16" s="1"/>
  <c r="A14" i="16" s="1"/>
  <c r="A15" i="16" s="1"/>
  <c r="A16" i="16" s="1"/>
  <c r="A17" i="16" s="1"/>
  <c r="A18" i="16" s="1"/>
  <c r="A19" i="16" s="1"/>
  <c r="A20" i="16" s="1"/>
  <c r="I29" i="11"/>
  <c r="H29" i="11"/>
  <c r="C29" i="11"/>
  <c r="B29" i="11"/>
  <c r="A29" i="11"/>
  <c r="I28" i="11"/>
  <c r="H28" i="11"/>
  <c r="C28" i="11"/>
  <c r="B28" i="11"/>
  <c r="A28" i="11"/>
  <c r="R15" i="11"/>
  <c r="E10" i="11" l="1"/>
  <c r="F10" i="11" s="1"/>
  <c r="B10" i="11" l="1"/>
  <c r="G12" i="11"/>
  <c r="I39" i="11"/>
  <c r="H39" i="11"/>
  <c r="C39" i="11"/>
  <c r="B39" i="11"/>
  <c r="A39" i="11"/>
  <c r="I38" i="11"/>
  <c r="H38" i="11"/>
  <c r="C38" i="11"/>
  <c r="B38" i="11"/>
  <c r="A38" i="11"/>
  <c r="H37" i="11"/>
  <c r="C37" i="11"/>
  <c r="B37" i="11"/>
  <c r="A37" i="11"/>
  <c r="H36" i="11"/>
  <c r="C36" i="11"/>
  <c r="B36" i="11"/>
  <c r="A36" i="11"/>
  <c r="H35" i="11"/>
  <c r="C35" i="11"/>
  <c r="B35" i="11"/>
  <c r="A35" i="11"/>
  <c r="H34" i="11"/>
  <c r="C34" i="11"/>
  <c r="B34" i="11"/>
  <c r="A34" i="11"/>
  <c r="I33" i="11"/>
  <c r="H33" i="11"/>
  <c r="C33" i="11"/>
  <c r="B33" i="11"/>
  <c r="A33" i="11"/>
  <c r="H32" i="11"/>
  <c r="C32" i="11"/>
  <c r="B32" i="11"/>
  <c r="A32" i="11"/>
  <c r="H31" i="11"/>
  <c r="C31" i="11"/>
  <c r="B31" i="11"/>
  <c r="A31" i="11"/>
  <c r="H30" i="11"/>
  <c r="C30" i="11"/>
  <c r="B30" i="11"/>
  <c r="A30" i="11"/>
  <c r="E20" i="11"/>
  <c r="F20" i="11" s="1"/>
  <c r="E18" i="11"/>
  <c r="F18" i="11" s="1"/>
  <c r="C14" i="11"/>
  <c r="C24" i="11" s="1"/>
  <c r="E8" i="11"/>
  <c r="F8" i="11" s="1"/>
  <c r="B8" i="11" s="1"/>
  <c r="E6" i="11"/>
  <c r="G18" i="11" l="1"/>
  <c r="P18" i="11" s="1"/>
  <c r="I35" i="11" s="1"/>
  <c r="B18" i="11"/>
  <c r="B20" i="11"/>
  <c r="G22" i="11"/>
  <c r="F6" i="11"/>
  <c r="G8" i="11"/>
  <c r="P8" i="11" s="1"/>
  <c r="I34" i="11" s="1"/>
  <c r="E14" i="11"/>
  <c r="F14" i="11" s="1"/>
  <c r="A3" i="15"/>
  <c r="A4" i="15" s="1"/>
  <c r="A5" i="15" s="1"/>
  <c r="A6" i="15" s="1"/>
  <c r="A7" i="15" s="1"/>
  <c r="A8" i="15" s="1"/>
  <c r="A9" i="15" s="1"/>
  <c r="A10" i="15" s="1"/>
  <c r="A11" i="15" s="1"/>
  <c r="A12" i="15" s="1"/>
  <c r="A13" i="15" s="1"/>
  <c r="A14" i="15" s="1"/>
  <c r="A15" i="15" s="1"/>
  <c r="A16" i="15" s="1"/>
  <c r="A17" i="15" s="1"/>
  <c r="A18" i="15" s="1"/>
  <c r="A19" i="15" s="1"/>
  <c r="A3" i="14"/>
  <c r="A4" i="14" s="1"/>
  <c r="A5" i="14" s="1"/>
  <c r="A6" i="14" s="1"/>
  <c r="A7" i="14" s="1"/>
  <c r="A8" i="14" s="1"/>
  <c r="A9" i="14" s="1"/>
  <c r="A10" i="14" s="1"/>
  <c r="A11" i="14" s="1"/>
  <c r="A12" i="14" s="1"/>
  <c r="A13" i="14" s="1"/>
  <c r="A14" i="14" s="1"/>
  <c r="A15" i="14" s="1"/>
  <c r="A16" i="14" s="1"/>
  <c r="A17" i="14" s="1"/>
  <c r="A18" i="14" s="1"/>
  <c r="A19" i="14" s="1"/>
  <c r="A3" i="13"/>
  <c r="A4" i="13" s="1"/>
  <c r="A5" i="13" s="1"/>
  <c r="A6" i="13" s="1"/>
  <c r="A7" i="13" s="1"/>
  <c r="A8" i="13" s="1"/>
  <c r="A9" i="13" s="1"/>
  <c r="A10" i="13" s="1"/>
  <c r="A11" i="13" s="1"/>
  <c r="A12" i="13" s="1"/>
  <c r="A13" i="13" s="1"/>
  <c r="A14" i="13" s="1"/>
  <c r="A15" i="13" s="1"/>
  <c r="A16" i="13" s="1"/>
  <c r="A17" i="13" s="1"/>
  <c r="A18" i="13" s="1"/>
  <c r="A19" i="13" s="1"/>
  <c r="A3" i="12"/>
  <c r="A4" i="12" s="1"/>
  <c r="A5" i="12" s="1"/>
  <c r="A6" i="12" s="1"/>
  <c r="A7" i="12" s="1"/>
  <c r="A8" i="12" s="1"/>
  <c r="A9" i="12" s="1"/>
  <c r="A10" i="12" s="1"/>
  <c r="A11" i="12" s="1"/>
  <c r="A12" i="12" s="1"/>
  <c r="A13" i="12" s="1"/>
  <c r="A14" i="12" s="1"/>
  <c r="A15" i="12" s="1"/>
  <c r="A16" i="12" s="1"/>
  <c r="A17" i="12" s="1"/>
  <c r="A18" i="12" s="1"/>
  <c r="A19" i="12" s="1"/>
  <c r="B14" i="11" l="1"/>
  <c r="G16" i="11"/>
  <c r="P16" i="11" s="1"/>
  <c r="F24" i="11"/>
  <c r="B6" i="11"/>
  <c r="G6" i="11"/>
  <c r="P13" i="11"/>
  <c r="I36" i="11" s="1"/>
  <c r="P12" i="11"/>
  <c r="I30" i="11" s="1"/>
  <c r="E24" i="11"/>
  <c r="P6" i="11" l="1"/>
  <c r="G24" i="11"/>
  <c r="P17" i="11"/>
  <c r="I37" i="11" s="1"/>
  <c r="I32" i="11"/>
  <c r="I31" i="11" l="1"/>
  <c r="P24" i="11"/>
</calcChain>
</file>

<file path=xl/sharedStrings.xml><?xml version="1.0" encoding="utf-8"?>
<sst xmlns="http://schemas.openxmlformats.org/spreadsheetml/2006/main" count="404" uniqueCount="146">
  <si>
    <t>Intervention field</t>
  </si>
  <si>
    <t>code and name</t>
  </si>
  <si>
    <t>n/a</t>
  </si>
  <si>
    <t>persons</t>
  </si>
  <si>
    <t>RCO36</t>
  </si>
  <si>
    <t>RCO37</t>
  </si>
  <si>
    <t>RCO38</t>
  </si>
  <si>
    <t>RCO39</t>
  </si>
  <si>
    <t>RCR52</t>
  </si>
  <si>
    <t>RCR95</t>
  </si>
  <si>
    <t>CF</t>
  </si>
  <si>
    <t>Action</t>
  </si>
  <si>
    <t>Total allocation of action level (indicated)</t>
  </si>
  <si>
    <t>EU Amount (EUR)</t>
  </si>
  <si>
    <t xml:space="preserve">allocation 2021- 2027 used for calculation of 2029 target </t>
  </si>
  <si>
    <t>Indicator</t>
  </si>
  <si>
    <t>Category of region</t>
  </si>
  <si>
    <t>Fund</t>
  </si>
  <si>
    <t>M.U.</t>
  </si>
  <si>
    <t>Baseline</t>
  </si>
  <si>
    <t xml:space="preserve">Milestone 2024 </t>
  </si>
  <si>
    <t>Target 2029</t>
  </si>
  <si>
    <t>Data source</t>
  </si>
  <si>
    <t>Methodology for calculating the values for the indicator</t>
  </si>
  <si>
    <t>co-financing rate (Eur.)</t>
  </si>
  <si>
    <t>Amount (EU+ national)(Eur.)</t>
  </si>
  <si>
    <t>code</t>
  </si>
  <si>
    <t>name</t>
  </si>
  <si>
    <t>value</t>
  </si>
  <si>
    <t>year</t>
  </si>
  <si>
    <t>Whole Lithuania</t>
  </si>
  <si>
    <t>ha</t>
  </si>
  <si>
    <t>Supported projects</t>
  </si>
  <si>
    <t>Share of the population of species with an unfavorable conservation status which was subject to conservation measures
(Rūšių, kurių apsaugos būklė nepalanki, populiacijos dalis, kuriai taikytos apsaugos priemonės)</t>
  </si>
  <si>
    <t>percent</t>
  </si>
  <si>
    <t>Surface of  sites (not  Natura 2000)  covered by protection and restoration measures</t>
  </si>
  <si>
    <t>eur</t>
  </si>
  <si>
    <t>Indicator code</t>
  </si>
  <si>
    <t>Indicator name</t>
  </si>
  <si>
    <t>Indicator M.U.</t>
  </si>
  <si>
    <t>Indicator baseline value</t>
  </si>
  <si>
    <t>Indicator baseline year</t>
  </si>
  <si>
    <r>
      <rPr>
        <b/>
        <sz val="11"/>
        <rFont val="Calibri"/>
        <family val="2"/>
        <charset val="186"/>
        <scheme val="minor"/>
      </rPr>
      <t xml:space="preserve">078 </t>
    </r>
    <r>
      <rPr>
        <sz val="11"/>
        <rFont val="Calibri"/>
        <family val="2"/>
        <charset val="186"/>
        <scheme val="minor"/>
      </rPr>
      <t>Protection, restoration and sustainable use of Natura 2000 sites („Natura 2000“ teritorijų apsauga, atkūrimas ir tausus naudojimas)</t>
    </r>
  </si>
  <si>
    <r>
      <rPr>
        <b/>
        <sz val="11"/>
        <rFont val="Calibri"/>
        <family val="2"/>
        <charset val="186"/>
        <scheme val="minor"/>
      </rPr>
      <t>079</t>
    </r>
    <r>
      <rPr>
        <sz val="11"/>
        <rFont val="Calibri"/>
        <family val="2"/>
        <charset val="186"/>
        <scheme val="minor"/>
      </rPr>
      <t xml:space="preserve"> Nature and biodiversity protection, natural heritage and resources, green and blue infrastructure (Gamtos ir biologinės įvairovės apsauga, gamtos paveldas ir ištekliai, žalioji ir mėlynoji infrastruktūros)</t>
    </r>
  </si>
  <si>
    <r>
      <rPr>
        <b/>
        <sz val="11"/>
        <rFont val="Calibri"/>
        <family val="2"/>
        <charset val="186"/>
        <scheme val="minor"/>
      </rPr>
      <t>073</t>
    </r>
    <r>
      <rPr>
        <sz val="11"/>
        <rFont val="Calibri"/>
        <family val="2"/>
        <charset val="186"/>
        <scheme val="minor"/>
      </rPr>
      <t xml:space="preserve"> Rehabilitation of industrial sites and contaminated land (Pramoninių vietovių ir užterštos žemės valymas)</t>
    </r>
  </si>
  <si>
    <r>
      <rPr>
        <b/>
        <sz val="11"/>
        <rFont val="Calibri"/>
        <family val="2"/>
        <charset val="186"/>
        <scheme val="minor"/>
      </rPr>
      <t xml:space="preserve">077 </t>
    </r>
    <r>
      <rPr>
        <sz val="11"/>
        <rFont val="Calibri"/>
        <family val="2"/>
        <charset val="186"/>
        <scheme val="minor"/>
      </rPr>
      <t>Air quality and noise reduction measures (Oro kokybės užtikrinimo ir triukšmo mažinimo priemonės)</t>
    </r>
  </si>
  <si>
    <t>Surface of Natura 2000 sites covered by protection and restoration measures (Natura 2000“ teritorijų, kurioms taikomos apsaugos ir atkūrimo priemonės, plotas)</t>
  </si>
  <si>
    <t xml:space="preserve">Special result </t>
  </si>
  <si>
    <t>Special result</t>
  </si>
  <si>
    <t>Green infrastructure supported for other purposes than adaptation to climate change (žalioji infrastruktūra, kuriai suteikta parama kitais nei prisitaikymo prie klimato kaitos tikslais)</t>
  </si>
  <si>
    <t>Population having access to new or improved green infrastructure (gyventojai, galintys naudotis nauja arba patobulinta žaliąja infrastruktūra)</t>
  </si>
  <si>
    <t>Surface area of rehabilitated land supported (rekultivuotos žemės, kuriai suteikta parama, plotas)</t>
  </si>
  <si>
    <t>Rehabilitated land used for green areas, social housing, economic or other uses (rekultivuota žemė, naudojama žaliesiems plotams, socialiniams būstams, ekonominei arba kitai paskirčiai)</t>
  </si>
  <si>
    <t>Area covered by systems for monitoring air pollution installed (teritorijos, kurioms taikomos oro taršos stebėsenos sistemos)</t>
  </si>
  <si>
    <t>Row ID</t>
  </si>
  <si>
    <t>Field</t>
  </si>
  <si>
    <t>Indicator metadata</t>
  </si>
  <si>
    <t>R.S.</t>
  </si>
  <si>
    <t>Measurement unit</t>
  </si>
  <si>
    <t>Type of indicator</t>
  </si>
  <si>
    <t>result</t>
  </si>
  <si>
    <t>Milestone 2024</t>
  </si>
  <si>
    <t>not required</t>
  </si>
  <si>
    <t>Policy objective</t>
  </si>
  <si>
    <t>PO2 Greener Europe</t>
  </si>
  <si>
    <t>Specific objective</t>
  </si>
  <si>
    <t>SO 2.vii Biodiversity and greeen infrastructure</t>
  </si>
  <si>
    <t>Definition and concepts</t>
  </si>
  <si>
    <t>The percentage of share of the population of species with an unfavorable conservation status which was subject to conservation measures that shall be calculated.
The calculation should be made taking into account the total population of that species with an unfavorable conservation status in Lithuania.</t>
  </si>
  <si>
    <t>Data collection</t>
  </si>
  <si>
    <t>Time measurement achieved</t>
  </si>
  <si>
    <t>Upon completion of output in the supported project</t>
  </si>
  <si>
    <t>Aggregation issues</t>
  </si>
  <si>
    <t>Reporting</t>
  </si>
  <si>
    <t>Rule 1: Reporting by specific objective Forecast for selected projects and achieved values, both cumulative to date (CPR Annex VII, Table 6).</t>
  </si>
  <si>
    <t>References</t>
  </si>
  <si>
    <t>The EU Biodiversity Strategy to be achieved by the Member States by 2030.</t>
  </si>
  <si>
    <t>Corresponding corporate indicator</t>
  </si>
  <si>
    <t>Notes</t>
  </si>
  <si>
    <t>Indicator related to P.S. Surface of  sites (not  Natura 2000)  covered by protection and restoration measures</t>
  </si>
  <si>
    <t>Examples</t>
  </si>
  <si>
    <t>P.S.</t>
  </si>
  <si>
    <t>hectares</t>
  </si>
  <si>
    <t>output</t>
  </si>
  <si>
    <t>Surface area of  sites (not  Natura 2000) covered by protection and retoration measures financed by the supported projects. These measures need to be in line with the prioritised action framework (PAF). 
The PAFs are strategic multiannual planning tools aimed at providing a comprehensive overview of the measures that are needed to implement the EU-wide Natura 2000 network also green infrastrucure and bio-diversity that helps to ensure integrity of Natura 2000 network and linking them to the corresponding EU funding instruments (see Council Directive 92/43/EEC in references).</t>
  </si>
  <si>
    <t>Rule 1: Remove double counting at the level of the specific objective.
A given area in a surface of  sites (not  Natura 2000)  covered by protection and restoration measures should be counted once even if covered by several projects financed in the same specific objective.</t>
  </si>
  <si>
    <t>Rule 1: Reporting by specific objective.
Forecast for selected projects and achieved values, both cumulative to date (CPR Annex VII, Table 3).</t>
  </si>
  <si>
    <t>Council Directive 92/43/EEC on the conservation of natural habitats and of wild fauna and flora.</t>
  </si>
  <si>
    <t>Indicator related to R.S. Share of the population of species with an unfavorable conservation status which was subject to conservation measures</t>
  </si>
  <si>
    <t>Investments in new or upgraded environment pollution prevention, monitoring  and  control systems (Investicijos į aplinkos apsaugos prevencijos ir taršos kontrolės sistemas)</t>
  </si>
  <si>
    <t>euro</t>
  </si>
  <si>
    <t xml:space="preserve">Total value of investments in projects supporting new or upgraded environment pollution prevention  and  control systems. Upgrading should refer primarily to optimisation of functions of public authorities and modernization of technical capacity in environment pollution prevention  and  control systems at national and regional levels. </t>
  </si>
  <si>
    <t>Indicator related to R.S. Increased efficiency of the environment protection system</t>
  </si>
  <si>
    <t>Increased efficiency of the environment protection system (Aplinkosaugos sistemų efektyvumo padidėjimas)</t>
  </si>
  <si>
    <t>The percentage increase in accelerated and improved environmental impact assessment system, decision-making data processing, pollution control system's effectiveness that shall be calculated.</t>
  </si>
  <si>
    <t>Upon completion of output in the supported project - the indicator is measured one year after the end of the projects</t>
  </si>
  <si>
    <t>Rule 1: Reporting by specific objective. Forecast for selected projects and achieved values, both cumulative to date (CPR Annex VII, Table 6).</t>
  </si>
  <si>
    <t>2.7.3.  Green infrastructure measures implemented in urbanized areas (Skatinti žaliosios infrastruktūros urbanizuotoje aplinkoje plėtojimą)</t>
  </si>
  <si>
    <t>2.7.5. strengthening of environment polution prevention, monitoring and control systems (Stiprinti aplinkos taršos prevencijos, stebėsenos ir kontrolės sistemas)</t>
  </si>
  <si>
    <t>2.7.6. strengthening of air pollution monitoring systems (Stiprinti oro monitoringo sistemas)</t>
  </si>
  <si>
    <t>Special output</t>
  </si>
  <si>
    <t>The value of the indicator is based on the targets set by the EU Biodiversity Strategy to be achieved by the Member States by 2030.
Upon completion of the project, the share of population of the species with an unfavorable conservation status found in the restorated area (through the supported projects) from the total population of that species in Lithuania will be calculated.</t>
  </si>
  <si>
    <t>Ministry of Enviroment</t>
  </si>
  <si>
    <t xml:space="preserve">Proposed indicator according to the analog RCO24.
In 2024 the intermediate value of the indicator is not expected because the start of projects implementation is planned in 2022-2023, the duration of projects is 3-4 years, therefore in 2024 there will be no completed projects and achieved indicators.
</t>
  </si>
  <si>
    <t xml:space="preserve">It is calculated the percentage of accelerated and improved monitoring air pollution system's (as a part of environment protection system) effectiveness by better decision-making data processing and etc, one year after the end of the project.
The indicator is set out according to the impact indicator 6.11.2 “Index of Progressiveness of environmental authorities supervising the activities of economic operators”, taken from the National Progress Plan.
Index maximum value is 10 points. In 2020 the Environmental Authorities Index was 5.96. The target for 2030 is 8 points. Difference - 2.04 points, what is 20.4 %
</t>
  </si>
  <si>
    <t>air quality zones</t>
  </si>
  <si>
    <t>Policy objective - 2. A greener, low-carbon transitioning towards a net zero carbon economy and resilient Europe by promoting clean and fair energy transition, green and blue investment, the circular economy, climate change mitigation and adaptation, risk prevention and management, and sustainable urban mobility</t>
  </si>
  <si>
    <t>Based on the experience of the projects  of rehabilitation of contaminated sites  implemented in 2014-2020, it is assumed that 60 percent rehabilitated damaged or contaminated sites could be planned for use in an approved  redevelopment plan one year after the end of the project:
85 * 60 percent = 51 ha</t>
  </si>
  <si>
    <t>According to the average cost of projects of rehabilitation of contaminated sites  implemented in 2014-2020, the rehabilitation of a hectare of contaminated territories costs approximately 600.000 EUR, and the rehabilitation of a hectare of damaged areas - 100.000 EUR. It is calculated 20 % rise in price. It is planned 5.000.000 eur allocations for rehabilitation of damaged areas. Indicator is
(35.998.201-5.000.000) / (600.000 + 20%) + 5.000.000 / (100.000 + 20%) = 85 (ha).
In 2024 the intermediate value of the indicator is not expected because the start of projects implementation is planned in 2022-2023, the duration of projects is 3-4 years, therefore in 2024 there will be no completed projects and achieved indicators.</t>
  </si>
  <si>
    <t xml:space="preserve">Taking into account the average of costs of the project data of measure "Protection of Biodiversity"  for the period 2014-2020 and LT prioritised action framework's (PAF) calculations, the cost of restoration of  a hectare of protected areas varies greatly, but on average it can be distinguished that the protection and restoration measures of a hectare of protected area costs approximately 5.000 EUR/ha. Including preparation of documents and increase in price, the fee is increased by 30 % and is equal to 6.500 EUR/ha.
Planned number of hectares is 50.588.235/6.500 = 7.783 ha.
In 2024 the intermediate value of the indicator is not expected because the start of projects implementation is planned in 2022-2023, the duration of projects is 3-4 years, therefore in 2024 there will be no completed projects and achieved indicators.
</t>
  </si>
  <si>
    <t>Taking into account the average of costs of the project data of measure "Protection of Biodiversity"  for the period 2014-2020 and PAF calculations, the management of one hectare (including measures to eradicate invasive species) costs on average about 10.000 EUR/ha. It is planned to manage 5.176 ha = 51.764.706 / 10.000
In 2024 the intermediate value of the indicator is not expected because the start of projects implementation is expected in 2023, the duration of projects is 3-5 years, therefore in 2024 there will be no completed projects and achieved indicators.</t>
  </si>
  <si>
    <t>Taking into account the average of costs of the project data of measure "Protection of Landscape"  for the period 2014-2020, considering the need for more complex and high-quality green infrastructure, the price per hectare may reach 150.000 EUR/ha. Allocationf of 2.000.000 eur for preparation of greening plans and metodolojical documents are excluded from calculation.
The planned value of the indicator is 39.176.471/150.000 = 261 (ha).
In 2024 the intermediate value of the indicator is not expected because the start of projects implementation is planned in 2022-2023, the duration of projects is 3-4 years, therefore in 2024 there will be no completed projects and achieved indicators.</t>
  </si>
  <si>
    <t>According to the values of landscape management projects in 2014-2020, the planned average value of a green infrastructure project is about 800.000 euros. The average density of Lithuanian cities is about 1.160 people/sq.km  (statistic data). The area within a radius of 2 km from the established green infrastructure is equal 12,56 sq.km = PI * r2. Population in this area is 1.160 * 12,56 = 14.570 inhabitants.
The value of the indicator is 713.501 = 39.176.471 / 800.000 * 14.570</t>
  </si>
  <si>
    <t xml:space="preserve">It is calculated the percentage of accelerated and improved environmental impact assesment system, decision-making data processing, pollution control system's effectiveness one year after the end of the project.
The indicator is set out according to the impact indicator 6.11.2 “Index of Progressiveness of environmental authorities supervising the activities of economic operators”, taken from the National Progress Plan.
Index maximum value is 10 points. In 2020 the Environmental Authorities Index was 5.96. The target for 2030 is 8 points. Difference - 2.04 points, what is 20.4 %
</t>
  </si>
  <si>
    <t>Surface of  sites (not  Natura 2000)  covered by protection and restoration measures (Teritorijos (ne Natura 2000), kurioms taikytos apsaugos ir atkūrimo priemonės)</t>
  </si>
  <si>
    <t>Specific objective – 2.7. Enhancing protection and preservation of nature, biodiversity and green infrastructure, including in urban areas, and reducing all forms of pollution (Stiprinti gamtos, biologinės įvairovės ir žaliosios infrastruktūros apsaugą ir išsaugojimą, be kita ko, miestų teritorijose ir mažinti visų rūšių taršą)</t>
  </si>
  <si>
    <t>2.7.1. establishment,  management and implementation of measures to restore the conservation status of species and habitats in Natura 2000 sites (Tinklo Natura 2000“ teritorijų steigimas, valdymo stiprinimas ir tvarkymas)</t>
  </si>
  <si>
    <t xml:space="preserve">2.7.2. maintenance and restoration of good condition of species and habitats, eradication of invasive species, prevention of damage done by protected species
(excluding NATURA 2000 measures)(Rūšių ir buveinių geros būklės palaikymas ir atkūrimas ne tinklo „Natura 2000“ teritorijose)
</t>
  </si>
  <si>
    <t>2.7.4. Rehabilitation of damaged and contaminated sites (Skatinti tvarkyti praeityje pažeistas ir užterštas teritorijas)</t>
  </si>
  <si>
    <t>Specific output</t>
  </si>
  <si>
    <t>Population covered by projects in the framework of strategies for integrated territorial development (gyventojai, kuriems taikomi projektai, vykdomi pagal integruotas teritorinio vystymo programas)</t>
  </si>
  <si>
    <t>Strategies for integrated territorial development (integruotos teritorinio vystymo strategijos, kurioms suteikta parama)</t>
  </si>
  <si>
    <t xml:space="preserve"> Persons</t>
  </si>
  <si>
    <t>Data from projects</t>
  </si>
  <si>
    <t>Specific activities shall target groups living in urban areas (10 strategies with territorial delivery mechanism 02) or functional zones (or parts of it), other than urban areas (10 strategies witth territorial delivery mechanism 08). The value of the target indicator is determined on the assumption that the specific problems of each of the inhabitants of city or functional zone be addressed by certain activities of the integrated strategies and when aggregating the final amount, double counting will be removed at the level of ITI. 
Therefore, the total number of the population covered is expected to be equal to population of territories concerned, adjusted to expected population change rate (see assumptions of RCO 74 indicator for SO 5.1 and 5.2) = 2 511 315, of which:
Capital region = 1 urban agglomeration – Vilnius city and suburbs (y2020 estimate based on 2020 pilot census data (1 km2 grid cell) and CORINE land cover change 2012-2018 data ~ 598 136 inh.) * 1 (expected population change rate) = 598 136 inh.
Mid-West region = Kaunas city and suburbs (y2020 estimate population based on 2020 pilot census data (1 km2 grid cell) and CORINE land cover change 2012-2018 data ~ 339 284) + Klaipėda city and suburbs (y2020 estimate based on 2020 pilot census data (1 km2 grid cell) and CORINE land cover change 2012-2018 data ~ 185 150) + 7 cities and towns (start of y2021 number of inhabitants by Statistics Lithuania = 338 075 inh.) * 0,92 (expected population change rate) = (339 284 + 185 150 + 338 075) * 0,92 = 793 508 inh.
Capital region = Total population of territories, other than Vilnius city and its suburban area (start of y2021 ~ 231 847  inh.) * population change rate (0,88) =231 847 * 0,88 = 204 025
Mid-West region = Total population of territories other than 9 cities and towns (centres of regions)and suburban area of  Kaunas and Klaipėda agglomerations (start of y2021 ~1 103 188  inh.) * population change rate (0,83) = 1 103 188 * 0,83 = 915 646
Therefore:
Average population per strategy (LT) = 2 511 315 / 20 =  125 566   
Target value was obtained by multiplying expected number of contributioms (RCO75) by Average population per strategy (LT) = 2*125 566 = 251 132
2024 target value = 0 due to the complexity of planning and implementation of integrated strategies (multiple sectors, multiple territories, multiple levels of governance).</t>
  </si>
  <si>
    <t>contributions to strategies</t>
  </si>
  <si>
    <t>Managing Authority monitoring system</t>
  </si>
  <si>
    <t>Total expected number of territorial strategies is equal to number of territorial strategies for sustainable urban development (10) + functional zones strategies (10) = 20.
Maximum number of territorial strategies for sustainable urban development is equal to number of regional centres in a corresponding NUTS-2 region (1 in Capital region, 9 in Mid-West Lithuania region), assuming that 3 biggest cities may draft a single strategy with neighboring municipalities of urban agglomeration.  Same territorial strategy applies to all actions of PO5 and ITI. When aggregating the final amount, double counting is removed at the level of ITI.
The expected number of functional zones strategies is equal to the number of NUTS III regions. Taking into account the geographical distribution of jobs and public services in LT NUTS-3 regions and the usual duration of working day trips (labour catchment), the geographical territories of NUTS-3 regions approximate the natural functional connections of territories with ~ 85% accuracy. That is, most of the functional zones will cover an area similar in geographical size to LT NUTS-3 (~ 6530 km2) and will have a relatively limited deviation from boundaries of LT NUTS-3 regions (counties). Therefore, expected territorial strategy territorial coverage (functional zone) is a NUTS-3 size level unit (with a possibility to set up functional zones exceeding regional boundary). Therefore,  number of territorial strategies for functional zones is expected to be equal to the number of NUTS-3 regions in a corresponding NUTS-2 region, assuming that at least one functional area will be set up (NUTS-2 Capital region corresponds to 1 NUTS-3 region - Vilnius county, NUTS-2 Mid-West Lithuania region contains 9 NUTS-3 regions).  Same territorial strategy applies to all actions of PO5 and ITI. When aggregating the final amount, double counting is removed at the level of ITI.
One territorial strategy implemented as an ITI must contribute to at least two POs, using investments from at least two actions assigned to different POs. Therefore, it is likely that certain activities will only be used when they are needed to address local needs identified at the level of a specific territorial strategy. I.e. not all territorial strategies will contribute to all POs and not all POs (and their actions).
Of all the POs, only in the case of PO5 is the ITI the only possible territorial implementation mechanism. The target value of other POs, SOs and their actions is defined as the probability that the territorial strategy will benefit from the investment multiplied by the total expected number of territorial strategies.
The standard probability is 1 / total number of SOs contributing to the ITI (12) - SO 5.1 and SO 5.2 (2) = 10%. I.e. average number of contributions = 20 * 10% = 2.
2024 target value = 0 due to the complexity of planning and implementation of integrated strategies (multiple sectors, multiple territories, multiple levels of governance).</t>
  </si>
  <si>
    <t>Action supports the integrated territorial strategies, which also includes support from action 2.7.3, therefore is eliminated due to avoid double counting.</t>
  </si>
  <si>
    <t>Population covered by projects in the framework of strategies for 
integrated territorial development</t>
  </si>
  <si>
    <t xml:space="preserve">0
</t>
  </si>
  <si>
    <t>251.132</t>
  </si>
  <si>
    <r>
      <t xml:space="preserve">SO 2.v </t>
    </r>
    <r>
      <rPr>
        <sz val="11"/>
        <rFont val="Calibri"/>
        <family val="2"/>
        <scheme val="minor"/>
      </rPr>
      <t>Promoting access to water and sustainable water management</t>
    </r>
  </si>
  <si>
    <t xml:space="preserve">Number of persons covered by projects supported by the Funds in the 
framework of strategies for integrated territorial development.
</t>
  </si>
  <si>
    <t xml:space="preserve">Upon completion of output in the supported project </t>
  </si>
  <si>
    <t>Rule 1: Double counting removed at the level of the specific objective
Double counting of population covered by several projects for the same 
strategy in the same specific objective should be removed</t>
  </si>
  <si>
    <t>Rule 1: Reporting by specific objective
Forecast for selected projects and achieved values, both cumulative to date 
(CPR Annex VII, Table 3).</t>
  </si>
  <si>
    <t>Not required. Specific output indicator</t>
  </si>
  <si>
    <t>No examples</t>
  </si>
  <si>
    <t>Strategies for integrated territorial development supported</t>
  </si>
  <si>
    <t>Number of contributions to strategies for integrated territorial development 
reported by each specific objective contributing from the Funds in line with 
CPR Article 28 (a) and (c).
The indicator values therefore measure, at specific objective level, the 
discrete number of financial contributions to territorial strategies.
This indicator does not cover CLLD strategies which are counted under 
RCO80</t>
  </si>
  <si>
    <t xml:space="preserve">Managing Authority monitoring system
</t>
  </si>
  <si>
    <t>Upon completion of output of the first supported project under the 
territorial strategy</t>
  </si>
  <si>
    <t xml:space="preserve"> Rule 1: Double counting removed at the level of the specific objective
A strategy supported through several projects in the same specific objective 
should be counted once.</t>
  </si>
  <si>
    <t xml:space="preserve">Aggregating the values reported across specific objectives will count the 
number of contributions but not the (net) number of integrated territorial 
development strategies.
</t>
  </si>
  <si>
    <t>According to the  LISTS OF ZONES AND AGGLOMERATIONS approved by the Order of the Ministers of the Environment and Health, 3 zones are distinguished: 
Vilnius city agglomeration, Kaunas city agglomeration,  Zone (the territory of the Republic of Lithuania without the cities of Vilnius and Kaunas). Milestone for 2024 is not provided, because projects will start at the end of 2022 and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</si>
</sst>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 _€_-;\-* #,##0\ _€_-;_-* &quot;-&quot;\ _€_-;_-@_-"/>
    <numFmt numFmtId="43" formatCode="_-* #,##0.00\ _€_-;\-* #,##0.00\ _€_-;_-* &quot;-&quot;??\ _€_-;_-@_-"/>
    <numFmt numFmtId="164" formatCode="#,##0_ ;\-#,##0\ "/>
    <numFmt numFmtId="165" formatCode="0_ ;\-0\ "/>
    <numFmt numFmtId="166" formatCode="_-* #,##0.00_-;\-* #,##0.00_-;_-* &quot;-&quot;??_-;_-@_-"/>
  </numFmts>
  <fonts count="14" x14ac:knownFonts="1">
    <font>
      <sz val="11"/>
      <color theme="1"/>
      <name val="Calibri"/>
      <family val="2"/>
      <scheme val="minor"/>
    </font>
    <font>
      <b/>
      <sz val="11"/>
      <name val="Calibri"/>
      <family val="2"/>
      <charset val="186"/>
      <scheme val="minor"/>
    </font>
    <font>
      <sz val="11"/>
      <color theme="1"/>
      <name val="Calibri"/>
      <family val="2"/>
      <scheme val="minor"/>
    </font>
    <font>
      <sz val="11"/>
      <name val="Calibri"/>
      <family val="2"/>
      <charset val="186"/>
      <scheme val="minor"/>
    </font>
    <font>
      <sz val="12"/>
      <color theme="1"/>
      <name val="Calibri"/>
      <family val="2"/>
      <scheme val="minor"/>
    </font>
    <font>
      <sz val="12"/>
      <name val="Calibri"/>
      <family val="2"/>
      <charset val="186"/>
      <scheme val="minor"/>
    </font>
    <font>
      <sz val="12"/>
      <color rgb="FFFF0000"/>
      <name val="Calibri"/>
      <family val="2"/>
      <scheme val="minor"/>
    </font>
    <font>
      <i/>
      <sz val="12"/>
      <color theme="1"/>
      <name val="Calibri"/>
      <family val="2"/>
      <scheme val="minor"/>
    </font>
    <font>
      <sz val="11"/>
      <color rgb="FFFF0000"/>
      <name val="Calibri"/>
      <family val="2"/>
      <charset val="186"/>
      <scheme val="minor"/>
    </font>
    <font>
      <b/>
      <sz val="11"/>
      <name val="Calibri"/>
      <family val="2"/>
      <scheme val="minor"/>
    </font>
    <font>
      <sz val="11"/>
      <color rgb="FF0070C0"/>
      <name val="Calibri"/>
      <family val="2"/>
      <charset val="186"/>
      <scheme val="minor"/>
    </font>
    <font>
      <sz val="10"/>
      <color rgb="FF000000"/>
      <name val="Times New Roman"/>
      <family val="1"/>
      <charset val="186"/>
    </font>
    <font>
      <b/>
      <sz val="11"/>
      <color theme="1"/>
      <name val="Calibri"/>
      <family val="2"/>
      <scheme val="minor"/>
    </font>
    <font>
      <sz val="11"/>
      <name val="Calibri"/>
      <family val="2"/>
      <scheme val="minor"/>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s>
  <cellStyleXfs count="5">
    <xf numFmtId="0" fontId="0" fillId="0" borderId="0"/>
    <xf numFmtId="43" fontId="2" fillId="0" borderId="0" applyFont="0" applyFill="0" applyBorder="0" applyAlignment="0" applyProtection="0"/>
    <xf numFmtId="41" fontId="2" fillId="0" borderId="0" applyFont="0" applyFill="0" applyBorder="0" applyAlignment="0" applyProtection="0"/>
    <xf numFmtId="0" fontId="2" fillId="0" borderId="0"/>
    <xf numFmtId="166" fontId="2" fillId="0" borderId="0" applyFont="0" applyFill="0" applyBorder="0" applyAlignment="0" applyProtection="0"/>
  </cellStyleXfs>
  <cellXfs count="161">
    <xf numFmtId="0" fontId="0" fillId="0" borderId="0" xfId="0"/>
    <xf numFmtId="0" fontId="3" fillId="0" borderId="0" xfId="0" applyFont="1" applyAlignment="1">
      <alignment wrapText="1"/>
    </xf>
    <xf numFmtId="0" fontId="3" fillId="0" borderId="1"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0" xfId="0" applyFont="1"/>
    <xf numFmtId="0" fontId="3" fillId="2" borderId="0" xfId="0" applyFont="1" applyFill="1"/>
    <xf numFmtId="3" fontId="3" fillId="0" borderId="5" xfId="1" applyNumberFormat="1" applyFont="1" applyBorder="1" applyAlignment="1">
      <alignment horizontal="center" vertical="center"/>
    </xf>
    <xf numFmtId="0" fontId="3" fillId="2" borderId="1" xfId="0" applyFont="1" applyFill="1" applyBorder="1" applyAlignment="1">
      <alignment horizontal="center" vertical="center"/>
    </xf>
    <xf numFmtId="0" fontId="3" fillId="2" borderId="5" xfId="0" applyFont="1" applyFill="1" applyBorder="1" applyAlignment="1">
      <alignment horizontal="center" vertical="center"/>
    </xf>
    <xf numFmtId="4" fontId="3" fillId="0" borderId="0" xfId="0" applyNumberFormat="1" applyFont="1"/>
    <xf numFmtId="0" fontId="1" fillId="2" borderId="8" xfId="0" applyFont="1" applyFill="1" applyBorder="1" applyAlignment="1">
      <alignment horizontal="center" vertical="center" wrapText="1"/>
    </xf>
    <xf numFmtId="0" fontId="1" fillId="2" borderId="2" xfId="0" applyFont="1" applyFill="1" applyBorder="1" applyAlignment="1">
      <alignment vertical="center" wrapText="1"/>
    </xf>
    <xf numFmtId="0" fontId="1" fillId="2" borderId="2" xfId="0" applyFont="1" applyFill="1" applyBorder="1" applyAlignment="1">
      <alignment vertical="center"/>
    </xf>
    <xf numFmtId="0" fontId="1" fillId="0" borderId="9" xfId="0" applyFont="1" applyBorder="1" applyAlignment="1">
      <alignment vertical="center" wrapText="1"/>
    </xf>
    <xf numFmtId="0" fontId="1" fillId="0" borderId="6" xfId="0" applyFont="1" applyBorder="1" applyAlignment="1">
      <alignment vertical="center" wrapText="1"/>
    </xf>
    <xf numFmtId="0" fontId="1" fillId="0" borderId="6" xfId="0" applyFont="1" applyBorder="1" applyAlignment="1">
      <alignment horizontal="center" vertical="center" wrapText="1"/>
    </xf>
    <xf numFmtId="0" fontId="1" fillId="0" borderId="10" xfId="0" applyFont="1" applyBorder="1" applyAlignment="1">
      <alignment horizontal="center" vertical="center" wrapText="1"/>
    </xf>
    <xf numFmtId="164" fontId="3" fillId="0" borderId="0" xfId="0" applyNumberFormat="1" applyFont="1"/>
    <xf numFmtId="3" fontId="3" fillId="2" borderId="0" xfId="0" applyNumberFormat="1" applyFont="1" applyFill="1"/>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wrapText="1"/>
    </xf>
    <xf numFmtId="0" fontId="4" fillId="0" borderId="0" xfId="0" applyFont="1" applyAlignment="1">
      <alignment vertical="center"/>
    </xf>
    <xf numFmtId="0" fontId="4" fillId="0" borderId="1" xfId="0" applyFont="1" applyBorder="1" applyAlignment="1">
      <alignment horizontal="left" wrapText="1"/>
    </xf>
    <xf numFmtId="0" fontId="4" fillId="0" borderId="1" xfId="0" applyFont="1" applyBorder="1" applyAlignment="1">
      <alignment vertical="center"/>
    </xf>
    <xf numFmtId="0" fontId="4" fillId="0" borderId="1" xfId="0" applyFont="1" applyBorder="1" applyAlignment="1">
      <alignment horizontal="left" vertical="center"/>
    </xf>
    <xf numFmtId="0" fontId="4"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wrapText="1"/>
    </xf>
    <xf numFmtId="0" fontId="4" fillId="0" borderId="0" xfId="0" applyFont="1" applyAlignment="1">
      <alignment horizontal="center" vertical="center"/>
    </xf>
    <xf numFmtId="0" fontId="5" fillId="0" borderId="1" xfId="0" applyFont="1" applyBorder="1" applyAlignment="1">
      <alignment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6" fillId="0" borderId="0" xfId="0" applyFont="1" applyAlignment="1">
      <alignment horizontal="center" vertical="center" wrapText="1"/>
    </xf>
    <xf numFmtId="0" fontId="4" fillId="0" borderId="1" xfId="0" applyFont="1" applyBorder="1" applyAlignment="1" applyProtection="1">
      <alignment horizontal="left" vertical="center" wrapText="1"/>
    </xf>
    <xf numFmtId="165" fontId="0" fillId="0" borderId="0" xfId="2" applyNumberFormat="1" applyFont="1" applyAlignment="1">
      <alignment vertical="center"/>
    </xf>
    <xf numFmtId="3" fontId="4" fillId="0" borderId="1" xfId="0" applyNumberFormat="1" applyFont="1" applyBorder="1" applyAlignment="1">
      <alignment horizontal="left" vertical="center"/>
    </xf>
    <xf numFmtId="0" fontId="7" fillId="0" borderId="1" xfId="0" applyFont="1" applyBorder="1" applyAlignment="1">
      <alignment wrapText="1"/>
    </xf>
    <xf numFmtId="3" fontId="3" fillId="0" borderId="2" xfId="1" applyNumberFormat="1" applyFont="1" applyBorder="1" applyAlignment="1">
      <alignment horizontal="center" vertical="center"/>
    </xf>
    <xf numFmtId="0" fontId="3" fillId="2" borderId="13" xfId="0" applyFont="1" applyFill="1" applyBorder="1" applyAlignment="1">
      <alignment horizontal="center" vertical="center"/>
    </xf>
    <xf numFmtId="0" fontId="3" fillId="2" borderId="2" xfId="0" applyFont="1" applyFill="1" applyBorder="1" applyAlignment="1">
      <alignment horizontal="center" vertical="center"/>
    </xf>
    <xf numFmtId="3" fontId="3" fillId="2" borderId="2" xfId="1" applyNumberFormat="1" applyFont="1" applyFill="1" applyBorder="1" applyAlignment="1">
      <alignment horizontal="center" vertical="center"/>
    </xf>
    <xf numFmtId="3" fontId="3" fillId="2" borderId="2" xfId="1" applyNumberFormat="1" applyFont="1" applyFill="1" applyBorder="1" applyAlignment="1">
      <alignment horizontal="center" vertical="center" wrapText="1"/>
    </xf>
    <xf numFmtId="0" fontId="9" fillId="0" borderId="0" xfId="0" applyFont="1"/>
    <xf numFmtId="0" fontId="10" fillId="0" borderId="0" xfId="0" applyFont="1" applyAlignment="1">
      <alignment vertical="top" wrapText="1"/>
    </xf>
    <xf numFmtId="0" fontId="10" fillId="0" borderId="0" xfId="0" applyFont="1" applyAlignment="1">
      <alignment vertical="center"/>
    </xf>
    <xf numFmtId="0" fontId="10" fillId="0" borderId="0" xfId="0" applyFont="1" applyAlignment="1">
      <alignment vertical="center" wrapText="1"/>
    </xf>
    <xf numFmtId="0" fontId="3" fillId="2" borderId="1" xfId="0" applyFont="1" applyFill="1" applyBorder="1" applyAlignment="1">
      <alignment vertical="top" wrapText="1"/>
    </xf>
    <xf numFmtId="0" fontId="8" fillId="2" borderId="0" xfId="0" applyFont="1" applyFill="1" applyAlignment="1">
      <alignment vertical="top" wrapText="1"/>
    </xf>
    <xf numFmtId="0" fontId="11" fillId="2" borderId="0" xfId="0" applyFont="1" applyFill="1" applyBorder="1" applyAlignment="1">
      <alignment horizontal="left" vertical="center" wrapText="1"/>
    </xf>
    <xf numFmtId="0" fontId="3" fillId="0" borderId="0" xfId="0" applyFont="1" applyBorder="1"/>
    <xf numFmtId="3" fontId="3" fillId="2" borderId="2" xfId="0" applyNumberFormat="1" applyFont="1" applyFill="1" applyBorder="1" applyAlignment="1">
      <alignment horizontal="center" vertical="center"/>
    </xf>
    <xf numFmtId="3" fontId="3" fillId="2" borderId="13" xfId="0" applyNumberFormat="1" applyFont="1" applyFill="1" applyBorder="1" applyAlignment="1">
      <alignment horizontal="center" vertical="center"/>
    </xf>
    <xf numFmtId="0" fontId="8" fillId="2" borderId="0" xfId="0" applyFont="1" applyFill="1" applyAlignment="1">
      <alignment vertical="center" wrapText="1"/>
    </xf>
    <xf numFmtId="0" fontId="1" fillId="0" borderId="0" xfId="0" applyFont="1"/>
    <xf numFmtId="4" fontId="3" fillId="2" borderId="5" xfId="0" applyNumberFormat="1" applyFont="1" applyFill="1" applyBorder="1" applyAlignment="1">
      <alignment horizontal="center" vertical="center" wrapText="1"/>
    </xf>
    <xf numFmtId="4" fontId="3" fillId="2" borderId="13" xfId="0" applyNumberFormat="1" applyFont="1" applyFill="1" applyBorder="1" applyAlignment="1">
      <alignment horizontal="center" vertical="center" wrapText="1"/>
    </xf>
    <xf numFmtId="4" fontId="3"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3" fontId="3" fillId="2" borderId="1" xfId="1" applyNumberFormat="1" applyFont="1" applyFill="1" applyBorder="1" applyAlignment="1">
      <alignment horizontal="center" vertical="center"/>
    </xf>
    <xf numFmtId="3" fontId="3" fillId="0" borderId="0" xfId="0" applyNumberFormat="1" applyFont="1"/>
    <xf numFmtId="0" fontId="3" fillId="0" borderId="2" xfId="0" applyFont="1" applyBorder="1" applyAlignment="1">
      <alignment horizontal="left" vertical="center" wrapText="1"/>
    </xf>
    <xf numFmtId="0" fontId="3" fillId="2" borderId="16" xfId="0" applyFont="1" applyFill="1" applyBorder="1" applyAlignment="1">
      <alignment vertical="center" wrapText="1"/>
    </xf>
    <xf numFmtId="0" fontId="3" fillId="2" borderId="19" xfId="0" applyFont="1" applyFill="1" applyBorder="1" applyAlignment="1">
      <alignment vertical="center" wrapText="1"/>
    </xf>
    <xf numFmtId="0" fontId="0" fillId="0" borderId="1" xfId="0" applyFont="1" applyBorder="1" applyAlignment="1">
      <alignment horizontal="center" vertical="center" wrapText="1"/>
    </xf>
    <xf numFmtId="0" fontId="0" fillId="0" borderId="1" xfId="0" applyFont="1" applyBorder="1" applyAlignment="1">
      <alignment vertical="center" wrapText="1"/>
    </xf>
    <xf numFmtId="0" fontId="12" fillId="2" borderId="1" xfId="0" applyFont="1" applyFill="1" applyBorder="1" applyAlignment="1">
      <alignment vertical="center" wrapText="1"/>
    </xf>
    <xf numFmtId="0" fontId="0" fillId="0" borderId="1" xfId="0" applyFont="1" applyBorder="1" applyAlignment="1">
      <alignment horizontal="left" vertical="center" wrapText="1"/>
    </xf>
    <xf numFmtId="0" fontId="0" fillId="0" borderId="1" xfId="0" applyFont="1" applyBorder="1" applyAlignment="1">
      <alignment vertical="center"/>
    </xf>
    <xf numFmtId="0" fontId="0" fillId="2" borderId="1" xfId="0" applyFont="1" applyFill="1" applyBorder="1" applyAlignment="1">
      <alignment vertical="center" wrapText="1"/>
    </xf>
    <xf numFmtId="0" fontId="0" fillId="2" borderId="1" xfId="0" applyFont="1" applyFill="1" applyBorder="1" applyAlignment="1">
      <alignment horizontal="left" vertical="center" wrapText="1"/>
    </xf>
    <xf numFmtId="0" fontId="13" fillId="0" borderId="1" xfId="0" applyFont="1" applyBorder="1" applyAlignment="1">
      <alignment vertical="center" wrapText="1"/>
    </xf>
    <xf numFmtId="0" fontId="13" fillId="0" borderId="1" xfId="0" applyFont="1" applyBorder="1" applyAlignment="1">
      <alignment vertical="center"/>
    </xf>
    <xf numFmtId="4" fontId="3" fillId="0" borderId="5" xfId="0" applyNumberFormat="1" applyFont="1" applyBorder="1" applyAlignment="1">
      <alignment horizontal="center" vertical="center" wrapText="1"/>
    </xf>
    <xf numFmtId="0" fontId="3" fillId="2" borderId="11"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13" xfId="0" applyFont="1" applyBorder="1" applyAlignment="1">
      <alignment horizontal="center" vertical="center"/>
    </xf>
    <xf numFmtId="4" fontId="3"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3" fontId="3" fillId="2" borderId="5" xfId="0" applyNumberFormat="1" applyFont="1" applyFill="1" applyBorder="1" applyAlignment="1">
      <alignment horizontal="center" vertical="center" wrapText="1"/>
    </xf>
    <xf numFmtId="3" fontId="3" fillId="2" borderId="2" xfId="0" applyNumberFormat="1" applyFont="1" applyFill="1" applyBorder="1" applyAlignment="1">
      <alignment horizontal="center" vertical="center" wrapText="1"/>
    </xf>
    <xf numFmtId="0" fontId="3" fillId="0" borderId="13" xfId="0" applyFont="1" applyBorder="1" applyAlignment="1">
      <alignment horizontal="center" vertical="center" wrapText="1"/>
    </xf>
    <xf numFmtId="4" fontId="3" fillId="2" borderId="1" xfId="0" applyNumberFormat="1" applyFont="1" applyFill="1" applyBorder="1" applyAlignment="1">
      <alignment horizontal="center" vertical="center" wrapText="1"/>
    </xf>
    <xf numFmtId="3" fontId="3" fillId="2" borderId="5" xfId="0" applyNumberFormat="1" applyFont="1" applyFill="1" applyBorder="1" applyAlignment="1">
      <alignment horizontal="center" vertical="center"/>
    </xf>
    <xf numFmtId="0" fontId="3" fillId="2" borderId="15"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3" fillId="2" borderId="5" xfId="3" applyFont="1" applyFill="1" applyBorder="1" applyAlignment="1">
      <alignment horizontal="center" vertical="center" wrapText="1"/>
    </xf>
    <xf numFmtId="0" fontId="3" fillId="2" borderId="1" xfId="3" applyFont="1" applyFill="1" applyBorder="1" applyAlignment="1">
      <alignment horizontal="center" vertical="center" wrapText="1"/>
    </xf>
    <xf numFmtId="3" fontId="3" fillId="2" borderId="5" xfId="4" applyNumberFormat="1" applyFont="1" applyFill="1" applyBorder="1" applyAlignment="1">
      <alignment horizontal="center" vertical="center" wrapText="1"/>
    </xf>
    <xf numFmtId="0" fontId="3" fillId="2" borderId="15" xfId="3" applyFont="1" applyFill="1" applyBorder="1" applyAlignment="1">
      <alignment vertical="center" wrapText="1"/>
    </xf>
    <xf numFmtId="3" fontId="3" fillId="2" borderId="1" xfId="4" applyNumberFormat="1" applyFont="1" applyFill="1" applyBorder="1" applyAlignment="1">
      <alignment horizontal="center" vertical="center" wrapText="1"/>
    </xf>
    <xf numFmtId="0" fontId="3" fillId="2" borderId="16" xfId="3" applyFont="1" applyFill="1" applyBorder="1" applyAlignment="1">
      <alignment vertical="center" wrapText="1"/>
    </xf>
    <xf numFmtId="4" fontId="3" fillId="2" borderId="5" xfId="3" applyNumberFormat="1" applyFont="1" applyFill="1" applyBorder="1" applyAlignment="1">
      <alignment horizontal="center" vertical="center" wrapText="1"/>
    </xf>
    <xf numFmtId="4" fontId="3" fillId="2" borderId="1" xfId="3" applyNumberFormat="1" applyFont="1" applyFill="1" applyBorder="1" applyAlignment="1">
      <alignment horizontal="center" vertical="center" wrapText="1"/>
    </xf>
    <xf numFmtId="0" fontId="3" fillId="0" borderId="15" xfId="0" applyFont="1" applyBorder="1" applyAlignment="1">
      <alignment horizontal="left" vertical="top" wrapText="1"/>
    </xf>
    <xf numFmtId="0" fontId="3" fillId="0" borderId="19" xfId="0" applyFont="1" applyBorder="1" applyAlignment="1">
      <alignment horizontal="left" vertical="center" wrapText="1"/>
    </xf>
    <xf numFmtId="3" fontId="3" fillId="2" borderId="1" xfId="0" applyNumberFormat="1" applyFont="1" applyFill="1" applyBorder="1" applyAlignment="1">
      <alignment horizontal="center" vertical="center" wrapText="1"/>
    </xf>
    <xf numFmtId="0" fontId="3" fillId="2" borderId="5" xfId="0" applyFont="1" applyFill="1" applyBorder="1" applyAlignment="1">
      <alignment horizontal="center" wrapText="1"/>
    </xf>
    <xf numFmtId="0" fontId="3" fillId="2" borderId="19" xfId="0" applyFont="1" applyFill="1" applyBorder="1" applyAlignment="1">
      <alignment horizontal="left" vertical="center" wrapText="1"/>
    </xf>
    <xf numFmtId="3" fontId="3" fillId="2" borderId="15" xfId="0" applyNumberFormat="1" applyFont="1" applyFill="1" applyBorder="1" applyAlignment="1">
      <alignment horizontal="center" vertical="center" wrapText="1"/>
    </xf>
    <xf numFmtId="3" fontId="3" fillId="2" borderId="16" xfId="0" applyNumberFormat="1" applyFont="1" applyFill="1" applyBorder="1" applyAlignment="1">
      <alignment horizontal="center" vertical="center" wrapText="1"/>
    </xf>
    <xf numFmtId="0" fontId="3" fillId="0" borderId="17" xfId="0" applyFont="1" applyBorder="1" applyAlignment="1">
      <alignment horizontal="center" vertical="center" wrapText="1"/>
    </xf>
    <xf numFmtId="164" fontId="3" fillId="0" borderId="16" xfId="1" applyNumberFormat="1" applyFont="1" applyFill="1" applyBorder="1" applyAlignment="1">
      <alignment horizontal="center" vertical="center"/>
    </xf>
    <xf numFmtId="164" fontId="3" fillId="0" borderId="16" xfId="1" applyNumberFormat="1" applyFont="1" applyBorder="1" applyAlignment="1">
      <alignment horizontal="center" vertical="center"/>
    </xf>
    <xf numFmtId="164" fontId="3" fillId="0" borderId="16" xfId="0" applyNumberFormat="1" applyFont="1" applyFill="1" applyBorder="1" applyAlignment="1">
      <alignment horizontal="center" vertical="center"/>
    </xf>
    <xf numFmtId="164" fontId="3" fillId="0" borderId="16" xfId="1" applyNumberFormat="1" applyFont="1" applyFill="1" applyBorder="1" applyAlignment="1">
      <alignment horizontal="center" vertical="center" wrapText="1"/>
    </xf>
    <xf numFmtId="164" fontId="3" fillId="0" borderId="16" xfId="0" applyNumberFormat="1" applyFont="1" applyFill="1" applyBorder="1" applyAlignment="1">
      <alignment horizontal="center" vertical="center" wrapText="1"/>
    </xf>
    <xf numFmtId="164" fontId="3" fillId="0" borderId="16" xfId="0" applyNumberFormat="1" applyFont="1" applyBorder="1" applyAlignment="1">
      <alignment horizontal="center" vertical="center"/>
    </xf>
    <xf numFmtId="0" fontId="3" fillId="0" borderId="12" xfId="0" applyFont="1" applyBorder="1" applyAlignment="1">
      <alignment horizontal="center" vertical="center" wrapText="1"/>
    </xf>
    <xf numFmtId="0" fontId="3" fillId="0" borderId="13" xfId="0" applyFont="1" applyFill="1" applyBorder="1" applyAlignment="1">
      <alignment horizontal="center" vertical="center"/>
    </xf>
    <xf numFmtId="3" fontId="3" fillId="0" borderId="18" xfId="0" applyNumberFormat="1" applyFont="1" applyBorder="1" applyAlignment="1">
      <alignment horizontal="center" vertical="center"/>
    </xf>
    <xf numFmtId="0" fontId="3" fillId="0" borderId="17" xfId="0" applyFont="1" applyBorder="1" applyAlignment="1">
      <alignment horizontal="center" vertical="center"/>
    </xf>
    <xf numFmtId="3" fontId="3" fillId="0" borderId="5" xfId="0" applyNumberFormat="1" applyFont="1" applyBorder="1" applyAlignment="1">
      <alignment horizontal="center" vertical="center"/>
    </xf>
    <xf numFmtId="3" fontId="3" fillId="0" borderId="1" xfId="0" applyNumberFormat="1" applyFont="1" applyBorder="1" applyAlignment="1">
      <alignment horizontal="center" vertical="center"/>
    </xf>
    <xf numFmtId="3" fontId="3" fillId="0" borderId="2" xfId="0" applyNumberFormat="1" applyFont="1" applyBorder="1" applyAlignment="1">
      <alignment horizontal="center" vertical="center"/>
    </xf>
    <xf numFmtId="0" fontId="3" fillId="2" borderId="11"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3" fontId="3" fillId="2" borderId="5" xfId="0" applyNumberFormat="1"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3" fontId="3" fillId="2" borderId="13" xfId="0" applyNumberFormat="1"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3" xfId="0" applyFont="1" applyBorder="1" applyAlignment="1">
      <alignment horizontal="center" vertical="center" wrapText="1"/>
    </xf>
    <xf numFmtId="3" fontId="3" fillId="0" borderId="13" xfId="0" applyNumberFormat="1" applyFont="1" applyBorder="1" applyAlignment="1">
      <alignment horizontal="center" vertical="center"/>
    </xf>
    <xf numFmtId="0" fontId="3" fillId="2" borderId="13"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4" fontId="3" fillId="0" borderId="5"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3" fillId="0" borderId="2" xfId="0" applyFont="1" applyBorder="1" applyAlignment="1">
      <alignment horizontal="center" vertical="center" wrapText="1"/>
    </xf>
    <xf numFmtId="3" fontId="3" fillId="2" borderId="2" xfId="0" applyNumberFormat="1" applyFont="1" applyFill="1" applyBorder="1" applyAlignment="1">
      <alignment horizontal="center" vertical="center" wrapText="1"/>
    </xf>
    <xf numFmtId="3" fontId="3" fillId="0" borderId="5"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0" fontId="3" fillId="0" borderId="13" xfId="0" applyFont="1" applyBorder="1" applyAlignment="1">
      <alignment horizontal="center" vertical="center"/>
    </xf>
  </cellXfs>
  <cellStyles count="5">
    <cellStyle name="Įprastas" xfId="0" builtinId="0"/>
    <cellStyle name="Įprastas 2" xfId="3"/>
    <cellStyle name="Kablelis" xfId="1" builtinId="3"/>
    <cellStyle name="Kablelis [0]" xfId="2" builtinId="6"/>
    <cellStyle name="Kablelis 2"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0"/>
  <sheetViews>
    <sheetView tabSelected="1" zoomScale="75" zoomScaleNormal="75" workbookViewId="0">
      <selection activeCell="G22" sqref="G22:G23"/>
    </sheetView>
  </sheetViews>
  <sheetFormatPr defaultColWidth="9.140625" defaultRowHeight="15" x14ac:dyDescent="0.25"/>
  <cols>
    <col min="1" max="1" width="21.5703125" style="4" customWidth="1"/>
    <col min="2" max="2" width="29.140625" style="4" customWidth="1"/>
    <col min="3" max="3" width="20.28515625" style="4" customWidth="1"/>
    <col min="4" max="4" width="21.140625" style="4" customWidth="1"/>
    <col min="5" max="5" width="18" style="4" customWidth="1"/>
    <col min="6" max="6" width="20.28515625" style="4" customWidth="1"/>
    <col min="7" max="7" width="15.85546875" style="4" customWidth="1"/>
    <col min="8" max="8" width="19.85546875" style="4" customWidth="1"/>
    <col min="9" max="9" width="28.140625" style="4" customWidth="1"/>
    <col min="10" max="10" width="14.85546875" style="4" customWidth="1"/>
    <col min="11" max="11" width="13.7109375" style="4" customWidth="1"/>
    <col min="12" max="12" width="14.28515625" style="4" customWidth="1"/>
    <col min="13" max="13" width="12.140625" style="4" customWidth="1"/>
    <col min="14" max="14" width="16.140625" style="4" customWidth="1"/>
    <col min="15" max="15" width="16.5703125" style="4" customWidth="1"/>
    <col min="16" max="16" width="16.42578125" style="4" customWidth="1"/>
    <col min="17" max="17" width="18.5703125" style="4" customWidth="1"/>
    <col min="18" max="18" width="90.42578125" style="4" customWidth="1"/>
    <col min="19" max="19" width="35.140625" style="4" customWidth="1"/>
    <col min="20" max="16384" width="9.140625" style="4"/>
  </cols>
  <sheetData>
    <row r="1" spans="1:20" x14ac:dyDescent="0.25">
      <c r="A1" s="54" t="s">
        <v>106</v>
      </c>
    </row>
    <row r="2" spans="1:20" x14ac:dyDescent="0.25">
      <c r="A2" s="4" t="s">
        <v>115</v>
      </c>
      <c r="B2" s="43"/>
      <c r="C2" s="43"/>
      <c r="D2" s="43"/>
      <c r="E2" s="43"/>
      <c r="F2" s="43"/>
      <c r="G2" s="43"/>
      <c r="H2" s="43"/>
      <c r="I2" s="43"/>
    </row>
    <row r="3" spans="1:20" x14ac:dyDescent="0.25">
      <c r="A3" s="4" t="s">
        <v>102</v>
      </c>
    </row>
    <row r="4" spans="1:20" s="5" customFormat="1" ht="15" customHeight="1" x14ac:dyDescent="0.25">
      <c r="A4" s="146" t="s">
        <v>11</v>
      </c>
      <c r="B4" s="146" t="s">
        <v>12</v>
      </c>
      <c r="C4" s="146" t="s">
        <v>13</v>
      </c>
      <c r="D4" s="151" t="s">
        <v>0</v>
      </c>
      <c r="E4" s="152"/>
      <c r="F4" s="152"/>
      <c r="G4" s="146" t="s">
        <v>14</v>
      </c>
      <c r="H4" s="148" t="s">
        <v>15</v>
      </c>
      <c r="I4" s="148"/>
      <c r="J4" s="146" t="s">
        <v>16</v>
      </c>
      <c r="K4" s="149" t="s">
        <v>17</v>
      </c>
      <c r="L4" s="146" t="s">
        <v>18</v>
      </c>
      <c r="M4" s="152" t="s">
        <v>19</v>
      </c>
      <c r="N4" s="155"/>
      <c r="O4" s="146" t="s">
        <v>20</v>
      </c>
      <c r="P4" s="146" t="s">
        <v>21</v>
      </c>
      <c r="Q4" s="146" t="s">
        <v>22</v>
      </c>
      <c r="R4" s="153" t="s">
        <v>23</v>
      </c>
    </row>
    <row r="5" spans="1:20" s="5" customFormat="1" ht="30.75" thickBot="1" x14ac:dyDescent="0.3">
      <c r="A5" s="147"/>
      <c r="B5" s="147"/>
      <c r="C5" s="147"/>
      <c r="D5" s="58" t="s">
        <v>1</v>
      </c>
      <c r="E5" s="10" t="s">
        <v>24</v>
      </c>
      <c r="F5" s="10" t="s">
        <v>25</v>
      </c>
      <c r="G5" s="147"/>
      <c r="H5" s="11" t="s">
        <v>26</v>
      </c>
      <c r="I5" s="12" t="s">
        <v>27</v>
      </c>
      <c r="J5" s="147"/>
      <c r="K5" s="150"/>
      <c r="L5" s="147"/>
      <c r="M5" s="59" t="s">
        <v>28</v>
      </c>
      <c r="N5" s="59" t="s">
        <v>29</v>
      </c>
      <c r="O5" s="147"/>
      <c r="P5" s="147"/>
      <c r="Q5" s="147"/>
      <c r="R5" s="154"/>
    </row>
    <row r="6" spans="1:20" ht="150.75" customHeight="1" x14ac:dyDescent="0.25">
      <c r="A6" s="125" t="s">
        <v>116</v>
      </c>
      <c r="B6" s="158">
        <f>F6</f>
        <v>50588235.294117644</v>
      </c>
      <c r="C6" s="131">
        <v>43000000</v>
      </c>
      <c r="D6" s="134" t="s">
        <v>42</v>
      </c>
      <c r="E6" s="131">
        <f>C6*0.15/0.85</f>
        <v>7588235.2941176472</v>
      </c>
      <c r="F6" s="122">
        <f>C6+E6</f>
        <v>50588235.294117644</v>
      </c>
      <c r="G6" s="122">
        <f>F6</f>
        <v>50588235.294117644</v>
      </c>
      <c r="H6" s="81" t="s">
        <v>5</v>
      </c>
      <c r="I6" s="87" t="s">
        <v>46</v>
      </c>
      <c r="J6" s="128" t="s">
        <v>30</v>
      </c>
      <c r="K6" s="140" t="s">
        <v>10</v>
      </c>
      <c r="L6" s="81" t="s">
        <v>31</v>
      </c>
      <c r="M6" s="87">
        <v>0</v>
      </c>
      <c r="N6" s="81" t="s">
        <v>2</v>
      </c>
      <c r="O6" s="81">
        <v>0</v>
      </c>
      <c r="P6" s="6">
        <f>G6/6500</f>
        <v>7782.8054298642528</v>
      </c>
      <c r="Q6" s="74" t="s">
        <v>32</v>
      </c>
      <c r="R6" s="104" t="s">
        <v>109</v>
      </c>
      <c r="S6" s="44"/>
    </row>
    <row r="7" spans="1:20" ht="156" customHeight="1" x14ac:dyDescent="0.25">
      <c r="A7" s="127"/>
      <c r="B7" s="159"/>
      <c r="C7" s="157"/>
      <c r="D7" s="156"/>
      <c r="E7" s="157"/>
      <c r="F7" s="124"/>
      <c r="G7" s="124"/>
      <c r="H7" s="86" t="s">
        <v>47</v>
      </c>
      <c r="I7" s="86" t="s">
        <v>33</v>
      </c>
      <c r="J7" s="130"/>
      <c r="K7" s="142"/>
      <c r="L7" s="40" t="s">
        <v>34</v>
      </c>
      <c r="M7" s="86">
        <v>0</v>
      </c>
      <c r="N7" s="83">
        <v>2021</v>
      </c>
      <c r="O7" s="83" t="s">
        <v>2</v>
      </c>
      <c r="P7" s="38">
        <v>30</v>
      </c>
      <c r="Q7" s="85" t="s">
        <v>32</v>
      </c>
      <c r="R7" s="105" t="s">
        <v>101</v>
      </c>
      <c r="S7" s="44"/>
    </row>
    <row r="8" spans="1:20" ht="121.5" customHeight="1" x14ac:dyDescent="0.25">
      <c r="A8" s="129" t="s">
        <v>117</v>
      </c>
      <c r="B8" s="123">
        <f>F8</f>
        <v>51764705.882352941</v>
      </c>
      <c r="C8" s="123">
        <v>44000000</v>
      </c>
      <c r="D8" s="144" t="s">
        <v>43</v>
      </c>
      <c r="E8" s="123">
        <f>C8*0.15/0.85</f>
        <v>7764705.8823529417</v>
      </c>
      <c r="F8" s="123">
        <f>C8+E8</f>
        <v>51764705.882352941</v>
      </c>
      <c r="G8" s="123">
        <f>F8</f>
        <v>51764705.882352941</v>
      </c>
      <c r="H8" s="3" t="s">
        <v>100</v>
      </c>
      <c r="I8" s="78" t="s">
        <v>114</v>
      </c>
      <c r="J8" s="129" t="s">
        <v>30</v>
      </c>
      <c r="K8" s="141" t="s">
        <v>10</v>
      </c>
      <c r="L8" s="82" t="s">
        <v>31</v>
      </c>
      <c r="M8" s="82">
        <v>0</v>
      </c>
      <c r="N8" s="82" t="s">
        <v>2</v>
      </c>
      <c r="O8" s="7">
        <v>0</v>
      </c>
      <c r="P8" s="60">
        <f>G8/10000</f>
        <v>5176.4705882352937</v>
      </c>
      <c r="Q8" s="78" t="s">
        <v>32</v>
      </c>
      <c r="R8" s="47" t="s">
        <v>110</v>
      </c>
      <c r="S8" s="44"/>
    </row>
    <row r="9" spans="1:20" ht="149.25" customHeight="1" thickBot="1" x14ac:dyDescent="0.3">
      <c r="A9" s="130"/>
      <c r="B9" s="124"/>
      <c r="C9" s="124"/>
      <c r="D9" s="156"/>
      <c r="E9" s="124"/>
      <c r="F9" s="124"/>
      <c r="G9" s="124"/>
      <c r="H9" s="86" t="s">
        <v>48</v>
      </c>
      <c r="I9" s="80" t="s">
        <v>33</v>
      </c>
      <c r="J9" s="130"/>
      <c r="K9" s="142"/>
      <c r="L9" s="40" t="s">
        <v>34</v>
      </c>
      <c r="M9" s="83">
        <v>0</v>
      </c>
      <c r="N9" s="83">
        <v>2021</v>
      </c>
      <c r="O9" s="40" t="s">
        <v>2</v>
      </c>
      <c r="P9" s="41">
        <v>30</v>
      </c>
      <c r="Q9" s="80" t="s">
        <v>32</v>
      </c>
      <c r="R9" s="62" t="s">
        <v>101</v>
      </c>
    </row>
    <row r="10" spans="1:20" ht="149.25" customHeight="1" x14ac:dyDescent="0.25">
      <c r="A10" s="125" t="s">
        <v>97</v>
      </c>
      <c r="B10" s="122">
        <f>F10</f>
        <v>41176470.588235296</v>
      </c>
      <c r="C10" s="122">
        <v>35000000</v>
      </c>
      <c r="D10" s="143" t="s">
        <v>43</v>
      </c>
      <c r="E10" s="122">
        <f>C10*0.15/0.85</f>
        <v>6176470.5882352944</v>
      </c>
      <c r="F10" s="122">
        <f>C10+E10</f>
        <v>41176470.588235296</v>
      </c>
      <c r="G10" s="122">
        <v>0</v>
      </c>
      <c r="H10" s="96" t="s">
        <v>119</v>
      </c>
      <c r="I10" s="96" t="s">
        <v>120</v>
      </c>
      <c r="J10" s="128" t="s">
        <v>30</v>
      </c>
      <c r="K10" s="140" t="s">
        <v>10</v>
      </c>
      <c r="L10" s="96" t="s">
        <v>122</v>
      </c>
      <c r="M10" s="96">
        <v>0</v>
      </c>
      <c r="N10" s="96" t="s">
        <v>2</v>
      </c>
      <c r="O10" s="98">
        <v>0</v>
      </c>
      <c r="P10" s="98">
        <v>251132</v>
      </c>
      <c r="Q10" s="102" t="s">
        <v>123</v>
      </c>
      <c r="R10" s="99" t="s">
        <v>124</v>
      </c>
    </row>
    <row r="11" spans="1:20" ht="149.25" customHeight="1" x14ac:dyDescent="0.25">
      <c r="A11" s="126"/>
      <c r="B11" s="123"/>
      <c r="C11" s="123"/>
      <c r="D11" s="144"/>
      <c r="E11" s="123"/>
      <c r="F11" s="123"/>
      <c r="G11" s="123"/>
      <c r="H11" s="97" t="s">
        <v>119</v>
      </c>
      <c r="I11" s="97" t="s">
        <v>121</v>
      </c>
      <c r="J11" s="129"/>
      <c r="K11" s="141"/>
      <c r="L11" s="97" t="s">
        <v>125</v>
      </c>
      <c r="M11" s="97">
        <v>0</v>
      </c>
      <c r="N11" s="97" t="s">
        <v>2</v>
      </c>
      <c r="O11" s="100">
        <v>0</v>
      </c>
      <c r="P11" s="100">
        <v>2</v>
      </c>
      <c r="Q11" s="103" t="s">
        <v>126</v>
      </c>
      <c r="R11" s="101" t="s">
        <v>127</v>
      </c>
    </row>
    <row r="12" spans="1:20" ht="249.95" customHeight="1" x14ac:dyDescent="0.25">
      <c r="A12" s="126"/>
      <c r="B12" s="123"/>
      <c r="C12" s="123"/>
      <c r="D12" s="144"/>
      <c r="E12" s="123"/>
      <c r="F12" s="123"/>
      <c r="G12" s="123">
        <f>F10-2000000</f>
        <v>39176470.588235296</v>
      </c>
      <c r="H12" s="3" t="s">
        <v>4</v>
      </c>
      <c r="I12" s="3" t="s">
        <v>49</v>
      </c>
      <c r="J12" s="129"/>
      <c r="K12" s="141"/>
      <c r="L12" s="82" t="s">
        <v>31</v>
      </c>
      <c r="M12" s="82">
        <v>0</v>
      </c>
      <c r="N12" s="82" t="s">
        <v>2</v>
      </c>
      <c r="O12" s="7">
        <v>0</v>
      </c>
      <c r="P12" s="60">
        <f>G12/150000</f>
        <v>261.1764705882353</v>
      </c>
      <c r="Q12" s="78" t="s">
        <v>32</v>
      </c>
      <c r="R12" s="63" t="s">
        <v>111</v>
      </c>
      <c r="S12" s="48"/>
    </row>
    <row r="13" spans="1:20" ht="133.5" customHeight="1" thickBot="1" x14ac:dyDescent="0.3">
      <c r="A13" s="127"/>
      <c r="B13" s="124"/>
      <c r="C13" s="124"/>
      <c r="D13" s="145"/>
      <c r="E13" s="124"/>
      <c r="F13" s="124"/>
      <c r="G13" s="124"/>
      <c r="H13" s="83" t="s">
        <v>9</v>
      </c>
      <c r="I13" s="86" t="s">
        <v>50</v>
      </c>
      <c r="J13" s="130"/>
      <c r="K13" s="142"/>
      <c r="L13" s="86" t="s">
        <v>3</v>
      </c>
      <c r="M13" s="83">
        <v>0</v>
      </c>
      <c r="N13" s="83">
        <v>2021</v>
      </c>
      <c r="O13" s="40" t="s">
        <v>2</v>
      </c>
      <c r="P13" s="42">
        <f>G12/800000*14570</f>
        <v>713501.47058823542</v>
      </c>
      <c r="Q13" s="80" t="s">
        <v>32</v>
      </c>
      <c r="R13" s="64" t="s">
        <v>112</v>
      </c>
      <c r="S13" s="48"/>
      <c r="T13" s="49"/>
    </row>
    <row r="14" spans="1:20" ht="133.5" customHeight="1" x14ac:dyDescent="0.25">
      <c r="A14" s="125" t="s">
        <v>118</v>
      </c>
      <c r="B14" s="122">
        <f>F14</f>
        <v>35998201.176470585</v>
      </c>
      <c r="C14" s="122">
        <f>20598471+10000000</f>
        <v>30598471</v>
      </c>
      <c r="D14" s="143" t="s">
        <v>44</v>
      </c>
      <c r="E14" s="122">
        <f>C14*0.15/0.85</f>
        <v>5399730.176470588</v>
      </c>
      <c r="F14" s="122">
        <f>E14+C14</f>
        <v>35998201.176470585</v>
      </c>
      <c r="G14" s="122">
        <v>0</v>
      </c>
      <c r="H14" s="96" t="s">
        <v>119</v>
      </c>
      <c r="I14" s="96" t="s">
        <v>120</v>
      </c>
      <c r="J14" s="128" t="s">
        <v>30</v>
      </c>
      <c r="K14" s="140" t="s">
        <v>10</v>
      </c>
      <c r="L14" s="96" t="s">
        <v>122</v>
      </c>
      <c r="M14" s="96">
        <v>0</v>
      </c>
      <c r="N14" s="96" t="s">
        <v>2</v>
      </c>
      <c r="O14" s="98">
        <v>0</v>
      </c>
      <c r="P14" s="98">
        <v>0</v>
      </c>
      <c r="Q14" s="96" t="s">
        <v>123</v>
      </c>
      <c r="R14" s="99" t="s">
        <v>128</v>
      </c>
      <c r="S14" s="48"/>
      <c r="T14" s="49"/>
    </row>
    <row r="15" spans="1:20" ht="133.5" customHeight="1" x14ac:dyDescent="0.25">
      <c r="A15" s="126"/>
      <c r="B15" s="123"/>
      <c r="C15" s="123"/>
      <c r="D15" s="144"/>
      <c r="E15" s="123"/>
      <c r="F15" s="123"/>
      <c r="G15" s="123"/>
      <c r="H15" s="97" t="s">
        <v>119</v>
      </c>
      <c r="I15" s="97" t="s">
        <v>121</v>
      </c>
      <c r="J15" s="129"/>
      <c r="K15" s="141"/>
      <c r="L15" s="97" t="s">
        <v>125</v>
      </c>
      <c r="M15" s="97">
        <v>0</v>
      </c>
      <c r="N15" s="97" t="s">
        <v>2</v>
      </c>
      <c r="O15" s="100">
        <v>0</v>
      </c>
      <c r="P15" s="100">
        <v>0</v>
      </c>
      <c r="Q15" s="97" t="s">
        <v>126</v>
      </c>
      <c r="R15" s="101" t="str">
        <f>R14</f>
        <v>Action supports the integrated territorial strategies, which also includes support from action 2.7.3, therefore is eliminated due to avoid double counting.</v>
      </c>
      <c r="S15" s="48"/>
      <c r="T15" s="49"/>
    </row>
    <row r="16" spans="1:20" ht="138" customHeight="1" x14ac:dyDescent="0.25">
      <c r="A16" s="126"/>
      <c r="B16" s="123"/>
      <c r="C16" s="123"/>
      <c r="D16" s="144"/>
      <c r="E16" s="123"/>
      <c r="F16" s="123"/>
      <c r="G16" s="123">
        <f>F14</f>
        <v>35998201.176470585</v>
      </c>
      <c r="H16" s="3" t="s">
        <v>6</v>
      </c>
      <c r="I16" s="3" t="s">
        <v>51</v>
      </c>
      <c r="J16" s="129"/>
      <c r="K16" s="141"/>
      <c r="L16" s="82" t="s">
        <v>31</v>
      </c>
      <c r="M16" s="82">
        <v>0</v>
      </c>
      <c r="N16" s="82" t="s">
        <v>2</v>
      </c>
      <c r="O16" s="7">
        <v>0</v>
      </c>
      <c r="P16" s="60">
        <f>(G16-5000000)/(600000*1.2)+(5000000/(100000*1.2))</f>
        <v>84.719723856209143</v>
      </c>
      <c r="Q16" s="78" t="s">
        <v>32</v>
      </c>
      <c r="R16" s="63" t="s">
        <v>108</v>
      </c>
      <c r="S16" s="44"/>
      <c r="T16" s="50"/>
    </row>
    <row r="17" spans="1:20" ht="129" customHeight="1" thickBot="1" x14ac:dyDescent="0.3">
      <c r="A17" s="127"/>
      <c r="B17" s="124"/>
      <c r="C17" s="124"/>
      <c r="D17" s="145"/>
      <c r="E17" s="124"/>
      <c r="F17" s="124"/>
      <c r="G17" s="124"/>
      <c r="H17" s="83" t="s">
        <v>8</v>
      </c>
      <c r="I17" s="86" t="s">
        <v>52</v>
      </c>
      <c r="J17" s="130"/>
      <c r="K17" s="142"/>
      <c r="L17" s="86" t="s">
        <v>31</v>
      </c>
      <c r="M17" s="83">
        <v>0</v>
      </c>
      <c r="N17" s="83">
        <v>2021</v>
      </c>
      <c r="O17" s="40" t="s">
        <v>2</v>
      </c>
      <c r="P17" s="89">
        <f>P16*0.6</f>
        <v>50.831834313725487</v>
      </c>
      <c r="Q17" s="80" t="s">
        <v>32</v>
      </c>
      <c r="R17" s="64" t="s">
        <v>107</v>
      </c>
      <c r="S17" s="44"/>
    </row>
    <row r="18" spans="1:20" ht="107.45" customHeight="1" x14ac:dyDescent="0.25">
      <c r="A18" s="125" t="s">
        <v>98</v>
      </c>
      <c r="B18" s="131">
        <f>F18</f>
        <v>15294117.647058824</v>
      </c>
      <c r="C18" s="131">
        <v>13000000</v>
      </c>
      <c r="D18" s="134" t="s">
        <v>43</v>
      </c>
      <c r="E18" s="131">
        <f>C18*0.15/0.85</f>
        <v>2294117.6470588236</v>
      </c>
      <c r="F18" s="122">
        <f>E18+C18</f>
        <v>15294117.647058824</v>
      </c>
      <c r="G18" s="122">
        <f>F18</f>
        <v>15294117.647058824</v>
      </c>
      <c r="H18" s="77" t="s">
        <v>100</v>
      </c>
      <c r="I18" s="107" t="s">
        <v>89</v>
      </c>
      <c r="J18" s="128" t="s">
        <v>30</v>
      </c>
      <c r="K18" s="140" t="s">
        <v>10</v>
      </c>
      <c r="L18" s="8" t="s">
        <v>36</v>
      </c>
      <c r="M18" s="81">
        <v>0</v>
      </c>
      <c r="N18" s="81" t="s">
        <v>2</v>
      </c>
      <c r="O18" s="8">
        <v>0</v>
      </c>
      <c r="P18" s="92">
        <f>G18</f>
        <v>15294117.647058824</v>
      </c>
      <c r="Q18" s="55" t="s">
        <v>32</v>
      </c>
      <c r="R18" s="93" t="s">
        <v>103</v>
      </c>
      <c r="S18" s="45"/>
    </row>
    <row r="19" spans="1:20" ht="213.75" customHeight="1" thickBot="1" x14ac:dyDescent="0.3">
      <c r="A19" s="127"/>
      <c r="B19" s="157"/>
      <c r="C19" s="157"/>
      <c r="D19" s="156"/>
      <c r="E19" s="157"/>
      <c r="F19" s="124"/>
      <c r="G19" s="124"/>
      <c r="H19" s="80" t="s">
        <v>48</v>
      </c>
      <c r="I19" s="80" t="s">
        <v>93</v>
      </c>
      <c r="J19" s="130"/>
      <c r="K19" s="142"/>
      <c r="L19" s="40" t="s">
        <v>34</v>
      </c>
      <c r="M19" s="83">
        <v>0</v>
      </c>
      <c r="N19" s="83">
        <v>2021</v>
      </c>
      <c r="O19" s="40" t="s">
        <v>2</v>
      </c>
      <c r="P19" s="51">
        <v>20</v>
      </c>
      <c r="Q19" s="57" t="s">
        <v>32</v>
      </c>
      <c r="R19" s="108" t="s">
        <v>113</v>
      </c>
      <c r="S19" s="45"/>
      <c r="T19" s="1"/>
    </row>
    <row r="20" spans="1:20" ht="213.75" customHeight="1" x14ac:dyDescent="0.25">
      <c r="A20" s="125" t="s">
        <v>99</v>
      </c>
      <c r="B20" s="131">
        <f>F20</f>
        <v>11764705.882352941</v>
      </c>
      <c r="C20" s="131">
        <v>10000000</v>
      </c>
      <c r="D20" s="134" t="s">
        <v>45</v>
      </c>
      <c r="E20" s="131">
        <f>C20*0.15/0.85</f>
        <v>1764705.8823529412</v>
      </c>
      <c r="F20" s="122">
        <f>E20+C20</f>
        <v>11764705.882352941</v>
      </c>
      <c r="G20" s="122">
        <v>0</v>
      </c>
      <c r="H20" s="96" t="s">
        <v>119</v>
      </c>
      <c r="I20" s="96" t="s">
        <v>120</v>
      </c>
      <c r="J20" s="128" t="s">
        <v>30</v>
      </c>
      <c r="K20" s="140" t="s">
        <v>10</v>
      </c>
      <c r="L20" s="96" t="s">
        <v>122</v>
      </c>
      <c r="M20" s="96">
        <v>0</v>
      </c>
      <c r="N20" s="96" t="s">
        <v>2</v>
      </c>
      <c r="O20" s="98">
        <v>0</v>
      </c>
      <c r="P20" s="98">
        <v>0</v>
      </c>
      <c r="Q20" s="96" t="s">
        <v>123</v>
      </c>
      <c r="R20" s="99" t="s">
        <v>128</v>
      </c>
      <c r="S20" s="45"/>
      <c r="T20" s="1"/>
    </row>
    <row r="21" spans="1:20" ht="213.75" customHeight="1" x14ac:dyDescent="0.25">
      <c r="A21" s="126"/>
      <c r="B21" s="132"/>
      <c r="C21" s="132"/>
      <c r="D21" s="135"/>
      <c r="E21" s="132"/>
      <c r="F21" s="123"/>
      <c r="G21" s="123"/>
      <c r="H21" s="97" t="s">
        <v>119</v>
      </c>
      <c r="I21" s="97" t="s">
        <v>121</v>
      </c>
      <c r="J21" s="129"/>
      <c r="K21" s="141"/>
      <c r="L21" s="97" t="s">
        <v>125</v>
      </c>
      <c r="M21" s="97">
        <v>0</v>
      </c>
      <c r="N21" s="97" t="s">
        <v>2</v>
      </c>
      <c r="O21" s="100">
        <v>0</v>
      </c>
      <c r="P21" s="100">
        <v>0</v>
      </c>
      <c r="Q21" s="97" t="s">
        <v>126</v>
      </c>
      <c r="R21" s="101" t="str">
        <f>R20</f>
        <v>Action supports the integrated territorial strategies, which also includes support from action 2.7.3, therefore is eliminated due to avoid double counting.</v>
      </c>
      <c r="S21" s="45"/>
      <c r="T21" s="1"/>
    </row>
    <row r="22" spans="1:20" ht="153.75" customHeight="1" x14ac:dyDescent="0.25">
      <c r="A22" s="126"/>
      <c r="B22" s="132"/>
      <c r="C22" s="132"/>
      <c r="D22" s="135"/>
      <c r="E22" s="132"/>
      <c r="F22" s="123"/>
      <c r="G22" s="123">
        <f>F20</f>
        <v>11764705.882352941</v>
      </c>
      <c r="H22" s="82" t="s">
        <v>7</v>
      </c>
      <c r="I22" s="3" t="s">
        <v>53</v>
      </c>
      <c r="J22" s="129"/>
      <c r="K22" s="141"/>
      <c r="L22" s="3" t="s">
        <v>105</v>
      </c>
      <c r="M22" s="3">
        <v>0</v>
      </c>
      <c r="N22" s="82" t="s">
        <v>2</v>
      </c>
      <c r="O22" s="7">
        <v>0</v>
      </c>
      <c r="P22" s="60">
        <v>3</v>
      </c>
      <c r="Q22" s="91" t="s">
        <v>32</v>
      </c>
      <c r="R22" s="94" t="s">
        <v>145</v>
      </c>
      <c r="S22" s="46"/>
      <c r="T22" s="1"/>
    </row>
    <row r="23" spans="1:20" ht="195" customHeight="1" thickBot="1" x14ac:dyDescent="0.3">
      <c r="A23" s="139"/>
      <c r="B23" s="133"/>
      <c r="C23" s="133"/>
      <c r="D23" s="136"/>
      <c r="E23" s="133"/>
      <c r="F23" s="137"/>
      <c r="G23" s="137"/>
      <c r="H23" s="79" t="s">
        <v>48</v>
      </c>
      <c r="I23" s="79" t="s">
        <v>93</v>
      </c>
      <c r="J23" s="138"/>
      <c r="K23" s="160"/>
      <c r="L23" s="39" t="s">
        <v>34</v>
      </c>
      <c r="M23" s="84">
        <v>0</v>
      </c>
      <c r="N23" s="84">
        <v>2021</v>
      </c>
      <c r="O23" s="39" t="s">
        <v>2</v>
      </c>
      <c r="P23" s="52">
        <v>20</v>
      </c>
      <c r="Q23" s="56" t="s">
        <v>32</v>
      </c>
      <c r="R23" s="95" t="s">
        <v>104</v>
      </c>
      <c r="S23" s="53"/>
    </row>
    <row r="24" spans="1:20" x14ac:dyDescent="0.25">
      <c r="B24" s="4" t="s">
        <v>30</v>
      </c>
      <c r="C24" s="61">
        <f>C18+C20+C14+C10+C8+C6</f>
        <v>175598471</v>
      </c>
      <c r="D24" s="61"/>
      <c r="E24" s="61">
        <f>SUM(E6:E23)</f>
        <v>30987965.470588233</v>
      </c>
      <c r="F24" s="61">
        <f>SUM(F6:F23)</f>
        <v>206586436.47058821</v>
      </c>
      <c r="G24" s="61">
        <f>SUM(G6:G23)</f>
        <v>204586436.47058821</v>
      </c>
      <c r="N24" s="5"/>
      <c r="O24" s="5"/>
      <c r="P24" s="18">
        <f>SUM(P6:P23)</f>
        <v>16272212.121693917</v>
      </c>
      <c r="Q24" s="5"/>
    </row>
    <row r="25" spans="1:20" x14ac:dyDescent="0.25">
      <c r="C25" s="9"/>
    </row>
    <row r="26" spans="1:20" ht="15.75" thickBot="1" x14ac:dyDescent="0.3"/>
    <row r="27" spans="1:20" ht="30.75" thickBot="1" x14ac:dyDescent="0.3">
      <c r="A27" s="13" t="s">
        <v>37</v>
      </c>
      <c r="B27" s="14" t="s">
        <v>38</v>
      </c>
      <c r="C27" s="14" t="s">
        <v>39</v>
      </c>
      <c r="D27" s="14" t="s">
        <v>40</v>
      </c>
      <c r="E27" s="14" t="s">
        <v>16</v>
      </c>
      <c r="F27" s="15" t="s">
        <v>17</v>
      </c>
      <c r="G27" s="14" t="s">
        <v>41</v>
      </c>
      <c r="H27" s="15" t="s">
        <v>20</v>
      </c>
      <c r="I27" s="16" t="s">
        <v>21</v>
      </c>
      <c r="O27" s="1"/>
    </row>
    <row r="28" spans="1:20" ht="115.5" customHeight="1" x14ac:dyDescent="0.25">
      <c r="A28" s="75" t="str">
        <f t="shared" ref="A28:B30" si="0">H10</f>
        <v>Specific output</v>
      </c>
      <c r="B28" s="77" t="str">
        <f t="shared" si="0"/>
        <v>Population covered by projects in the framework of strategies for integrated territorial development (gyventojai, kuriems taikomi projektai, vykdomi pagal integruotas teritorinio vystymo programas)</v>
      </c>
      <c r="C28" s="77" t="str">
        <f>L10</f>
        <v xml:space="preserve"> Persons</v>
      </c>
      <c r="D28" s="77">
        <v>0</v>
      </c>
      <c r="E28" s="8" t="s">
        <v>30</v>
      </c>
      <c r="F28" s="8" t="s">
        <v>10</v>
      </c>
      <c r="G28" s="8" t="s">
        <v>2</v>
      </c>
      <c r="H28" s="88">
        <f t="shared" ref="H28:I30" si="1">O10</f>
        <v>0</v>
      </c>
      <c r="I28" s="109">
        <f t="shared" si="1"/>
        <v>251132</v>
      </c>
      <c r="O28" s="1"/>
    </row>
    <row r="29" spans="1:20" ht="111.75" customHeight="1" x14ac:dyDescent="0.25">
      <c r="A29" s="76" t="str">
        <f t="shared" si="0"/>
        <v>Specific output</v>
      </c>
      <c r="B29" s="78" t="str">
        <f t="shared" si="0"/>
        <v>Strategies for integrated territorial development (integruotos teritorinio vystymo strategijos, kurioms suteikta parama)</v>
      </c>
      <c r="C29" s="78" t="str">
        <f>L11</f>
        <v>contributions to strategies</v>
      </c>
      <c r="D29" s="78">
        <v>0</v>
      </c>
      <c r="E29" s="7" t="s">
        <v>30</v>
      </c>
      <c r="F29" s="7" t="s">
        <v>10</v>
      </c>
      <c r="G29" s="7" t="s">
        <v>2</v>
      </c>
      <c r="H29" s="106">
        <f t="shared" si="1"/>
        <v>0</v>
      </c>
      <c r="I29" s="110">
        <f t="shared" si="1"/>
        <v>2</v>
      </c>
      <c r="O29" s="1"/>
    </row>
    <row r="30" spans="1:20" ht="138.75" customHeight="1" x14ac:dyDescent="0.25">
      <c r="A30" s="111" t="str">
        <f t="shared" si="0"/>
        <v>RCO36</v>
      </c>
      <c r="B30" s="3" t="str">
        <f t="shared" si="0"/>
        <v>Green infrastructure supported for other purposes than adaptation to climate change (žalioji infrastruktūra, kuriai suteikta parama kitais nei prisitaikymo prie klimato kaitos tikslais)</v>
      </c>
      <c r="C30" s="82" t="str">
        <f>L12</f>
        <v>ha</v>
      </c>
      <c r="D30" s="82">
        <v>0</v>
      </c>
      <c r="E30" s="82" t="s">
        <v>30</v>
      </c>
      <c r="F30" s="82" t="s">
        <v>10</v>
      </c>
      <c r="G30" s="82" t="s">
        <v>2</v>
      </c>
      <c r="H30" s="82">
        <f t="shared" si="1"/>
        <v>0</v>
      </c>
      <c r="I30" s="112">
        <f t="shared" si="1"/>
        <v>261.1764705882353</v>
      </c>
      <c r="O30" s="1"/>
    </row>
    <row r="31" spans="1:20" ht="102.75" customHeight="1" x14ac:dyDescent="0.25">
      <c r="A31" s="121" t="str">
        <f>H6</f>
        <v>RCO37</v>
      </c>
      <c r="B31" s="3" t="str">
        <f>I6</f>
        <v>Surface of Natura 2000 sites covered by protection and restoration measures (Natura 2000“ teritorijų, kurioms taikomos apsaugos ir atkūrimo priemonės, plotas)</v>
      </c>
      <c r="C31" s="82" t="str">
        <f>L6</f>
        <v>ha</v>
      </c>
      <c r="D31" s="82">
        <v>0</v>
      </c>
      <c r="E31" s="82" t="s">
        <v>30</v>
      </c>
      <c r="F31" s="82" t="s">
        <v>10</v>
      </c>
      <c r="G31" s="82" t="s">
        <v>2</v>
      </c>
      <c r="H31" s="82">
        <f>O6</f>
        <v>0</v>
      </c>
      <c r="I31" s="113">
        <f>P6</f>
        <v>7782.8054298642528</v>
      </c>
      <c r="O31" s="1"/>
    </row>
    <row r="32" spans="1:20" ht="110.25" customHeight="1" x14ac:dyDescent="0.25">
      <c r="A32" s="111" t="str">
        <f>H16</f>
        <v>RCO38</v>
      </c>
      <c r="B32" s="3" t="str">
        <f>I16</f>
        <v>Surface area of rehabilitated land supported (rekultivuotos žemės, kuriai suteikta parama, plotas)</v>
      </c>
      <c r="C32" s="82" t="str">
        <f>L16</f>
        <v>ha</v>
      </c>
      <c r="D32" s="82">
        <v>0</v>
      </c>
      <c r="E32" s="82" t="s">
        <v>30</v>
      </c>
      <c r="F32" s="82" t="s">
        <v>10</v>
      </c>
      <c r="G32" s="82" t="s">
        <v>2</v>
      </c>
      <c r="H32" s="82">
        <f>O16</f>
        <v>0</v>
      </c>
      <c r="I32" s="112">
        <f>P16</f>
        <v>84.719723856209143</v>
      </c>
      <c r="Q32" s="1"/>
    </row>
    <row r="33" spans="1:9" ht="80.25" customHeight="1" x14ac:dyDescent="0.25">
      <c r="A33" s="121" t="str">
        <f>H22</f>
        <v>RCO39</v>
      </c>
      <c r="B33" s="3" t="str">
        <f>I22</f>
        <v>Area covered by systems for monitoring air pollution installed (teritorijos, kurioms taikomos oro taršos stebėsenos sistemos)</v>
      </c>
      <c r="C33" s="82" t="str">
        <f>L22</f>
        <v>air quality zones</v>
      </c>
      <c r="D33" s="82">
        <v>0</v>
      </c>
      <c r="E33" s="82" t="s">
        <v>30</v>
      </c>
      <c r="F33" s="82" t="s">
        <v>10</v>
      </c>
      <c r="G33" s="82" t="s">
        <v>2</v>
      </c>
      <c r="H33" s="82">
        <f>O22</f>
        <v>0</v>
      </c>
      <c r="I33" s="112">
        <f>P22</f>
        <v>3</v>
      </c>
    </row>
    <row r="34" spans="1:9" ht="109.5" customHeight="1" x14ac:dyDescent="0.25">
      <c r="A34" s="111" t="str">
        <f>H8</f>
        <v>Special output</v>
      </c>
      <c r="B34" s="78" t="str">
        <f>I8</f>
        <v>Surface of  sites (not  Natura 2000)  covered by protection and restoration measures (Teritorijos (ne Natura 2000), kurioms taikytos apsaugos ir atkūrimo priemonės)</v>
      </c>
      <c r="C34" s="82" t="str">
        <f>L8</f>
        <v>ha</v>
      </c>
      <c r="D34" s="82">
        <v>0</v>
      </c>
      <c r="E34" s="82" t="s">
        <v>30</v>
      </c>
      <c r="F34" s="82" t="s">
        <v>10</v>
      </c>
      <c r="G34" s="82" t="s">
        <v>2</v>
      </c>
      <c r="H34" s="82">
        <f>O8</f>
        <v>0</v>
      </c>
      <c r="I34" s="114">
        <f>P8</f>
        <v>5176.4705882352937</v>
      </c>
    </row>
    <row r="35" spans="1:9" ht="105" customHeight="1" x14ac:dyDescent="0.25">
      <c r="A35" s="111" t="str">
        <f>H18</f>
        <v>Special output</v>
      </c>
      <c r="B35" s="78" t="str">
        <f>I18</f>
        <v>Investments in new or upgraded environment pollution prevention, monitoring  and  control systems (Investicijos į aplinkos apsaugos prevencijos ir taršos kontrolės sistemas)</v>
      </c>
      <c r="C35" s="7" t="str">
        <f>L18</f>
        <v>eur</v>
      </c>
      <c r="D35" s="82">
        <v>0</v>
      </c>
      <c r="E35" s="82" t="s">
        <v>30</v>
      </c>
      <c r="F35" s="82" t="s">
        <v>10</v>
      </c>
      <c r="G35" s="82" t="s">
        <v>2</v>
      </c>
      <c r="H35" s="82">
        <f>O18</f>
        <v>0</v>
      </c>
      <c r="I35" s="112">
        <f>P18</f>
        <v>15294117.647058824</v>
      </c>
    </row>
    <row r="36" spans="1:9" ht="115.5" customHeight="1" x14ac:dyDescent="0.25">
      <c r="A36" s="121" t="str">
        <f>H13</f>
        <v>RCR95</v>
      </c>
      <c r="B36" s="3" t="str">
        <f>I13</f>
        <v>Population having access to new or improved green infrastructure (gyventojai, galintys naudotis nauja arba patobulinta žaliąja infrastruktūra)</v>
      </c>
      <c r="C36" s="3" t="str">
        <f>L13</f>
        <v>persons</v>
      </c>
      <c r="D36" s="82">
        <v>0</v>
      </c>
      <c r="E36" s="82" t="s">
        <v>30</v>
      </c>
      <c r="F36" s="82" t="s">
        <v>10</v>
      </c>
      <c r="G36" s="82">
        <v>2021</v>
      </c>
      <c r="H36" s="82" t="str">
        <f>O13</f>
        <v>n/a</v>
      </c>
      <c r="I36" s="115">
        <f>P13</f>
        <v>713501.47058823542</v>
      </c>
    </row>
    <row r="37" spans="1:9" ht="138" customHeight="1" x14ac:dyDescent="0.25">
      <c r="A37" s="121" t="str">
        <f>H17</f>
        <v>RCR52</v>
      </c>
      <c r="B37" s="3" t="str">
        <f>I17</f>
        <v>Rehabilitated land used for green areas, social housing, economic or other uses (rekultivuota žemė, naudojama žaliesiems plotams, socialiniams būstams, ekonominei arba kitai paskirčiai)</v>
      </c>
      <c r="C37" s="3" t="str">
        <f>L17</f>
        <v>ha</v>
      </c>
      <c r="D37" s="82">
        <v>0</v>
      </c>
      <c r="E37" s="82" t="s">
        <v>30</v>
      </c>
      <c r="F37" s="82" t="s">
        <v>10</v>
      </c>
      <c r="G37" s="82">
        <v>2021</v>
      </c>
      <c r="H37" s="82" t="str">
        <f>O17</f>
        <v>n/a</v>
      </c>
      <c r="I37" s="116">
        <f>P17</f>
        <v>50.831834313725487</v>
      </c>
    </row>
    <row r="38" spans="1:9" ht="135" x14ac:dyDescent="0.25">
      <c r="A38" s="111" t="str">
        <f>H9</f>
        <v>Special result</v>
      </c>
      <c r="B38" s="3" t="str">
        <f>I9</f>
        <v>Share of the population of species with an unfavorable conservation status which was subject to conservation measures
(Rūšių, kurių apsaugos būklė nepalanki, populiacijos dalis, kuriai taikytos apsaugos priemonės)</v>
      </c>
      <c r="C38" s="7" t="str">
        <f>L9</f>
        <v>percent</v>
      </c>
      <c r="D38" s="2">
        <v>0</v>
      </c>
      <c r="E38" s="2" t="s">
        <v>30</v>
      </c>
      <c r="F38" s="82" t="s">
        <v>10</v>
      </c>
      <c r="G38" s="2">
        <v>2021</v>
      </c>
      <c r="H38" s="2" t="str">
        <f>O9</f>
        <v>n/a</v>
      </c>
      <c r="I38" s="117">
        <f>P9</f>
        <v>30</v>
      </c>
    </row>
    <row r="39" spans="1:9" ht="92.25" customHeight="1" thickBot="1" x14ac:dyDescent="0.3">
      <c r="A39" s="118" t="str">
        <f>H23</f>
        <v>Special result</v>
      </c>
      <c r="B39" s="90" t="str">
        <f>I23</f>
        <v>Increased efficiency of the environment protection system (Aplinkosaugos sistemų efektyvumo padidėjimas)</v>
      </c>
      <c r="C39" s="39" t="str">
        <f>L23</f>
        <v>percent</v>
      </c>
      <c r="D39" s="119">
        <v>0</v>
      </c>
      <c r="E39" s="119" t="s">
        <v>30</v>
      </c>
      <c r="F39" s="84" t="s">
        <v>10</v>
      </c>
      <c r="G39" s="119">
        <v>2021</v>
      </c>
      <c r="H39" s="119" t="str">
        <f>O23</f>
        <v>n/a</v>
      </c>
      <c r="I39" s="120">
        <f>P23</f>
        <v>20</v>
      </c>
    </row>
    <row r="40" spans="1:9" x14ac:dyDescent="0.25">
      <c r="I40" s="17">
        <f>SUM(I28:I39)</f>
        <v>16272162.121693918</v>
      </c>
    </row>
  </sheetData>
  <mergeCells count="71">
    <mergeCell ref="K20:K23"/>
    <mergeCell ref="K18:K19"/>
    <mergeCell ref="A18:A19"/>
    <mergeCell ref="B18:B19"/>
    <mergeCell ref="C18:C19"/>
    <mergeCell ref="D18:D19"/>
    <mergeCell ref="E18:E19"/>
    <mergeCell ref="F18:F19"/>
    <mergeCell ref="G18:G19"/>
    <mergeCell ref="J18:J19"/>
    <mergeCell ref="D8:D9"/>
    <mergeCell ref="E8:E9"/>
    <mergeCell ref="D6:D7"/>
    <mergeCell ref="E6:E7"/>
    <mergeCell ref="A6:A7"/>
    <mergeCell ref="B6:B7"/>
    <mergeCell ref="C6:C7"/>
    <mergeCell ref="A8:A9"/>
    <mergeCell ref="B8:B9"/>
    <mergeCell ref="C8:C9"/>
    <mergeCell ref="F6:F7"/>
    <mergeCell ref="G6:G7"/>
    <mergeCell ref="J6:J7"/>
    <mergeCell ref="K6:K7"/>
    <mergeCell ref="F8:F9"/>
    <mergeCell ref="G8:G9"/>
    <mergeCell ref="J8:J9"/>
    <mergeCell ref="K8:K9"/>
    <mergeCell ref="Q4:Q5"/>
    <mergeCell ref="R4:R5"/>
    <mergeCell ref="M4:N4"/>
    <mergeCell ref="O4:O5"/>
    <mergeCell ref="J4:J5"/>
    <mergeCell ref="L4:L5"/>
    <mergeCell ref="P4:P5"/>
    <mergeCell ref="A4:A5"/>
    <mergeCell ref="B4:B5"/>
    <mergeCell ref="G4:G5"/>
    <mergeCell ref="H4:I4"/>
    <mergeCell ref="K4:K5"/>
    <mergeCell ref="C4:C5"/>
    <mergeCell ref="D4:F4"/>
    <mergeCell ref="A10:A13"/>
    <mergeCell ref="C10:C13"/>
    <mergeCell ref="B10:B13"/>
    <mergeCell ref="D10:D13"/>
    <mergeCell ref="E10:E13"/>
    <mergeCell ref="K10:K13"/>
    <mergeCell ref="G14:G15"/>
    <mergeCell ref="F14:F17"/>
    <mergeCell ref="E14:E17"/>
    <mergeCell ref="K14:K17"/>
    <mergeCell ref="G10:G11"/>
    <mergeCell ref="F10:F13"/>
    <mergeCell ref="G12:G13"/>
    <mergeCell ref="G16:G17"/>
    <mergeCell ref="J10:J13"/>
    <mergeCell ref="B14:B17"/>
    <mergeCell ref="A14:A17"/>
    <mergeCell ref="J14:J17"/>
    <mergeCell ref="G20:G21"/>
    <mergeCell ref="B20:B23"/>
    <mergeCell ref="C20:C23"/>
    <mergeCell ref="D20:D23"/>
    <mergeCell ref="E20:E23"/>
    <mergeCell ref="F20:F23"/>
    <mergeCell ref="J20:J23"/>
    <mergeCell ref="A20:A23"/>
    <mergeCell ref="G22:G23"/>
    <mergeCell ref="D14:D17"/>
    <mergeCell ref="C14:C1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zoomScale="75" zoomScaleNormal="75" workbookViewId="0">
      <selection sqref="A1:XFD1048576"/>
    </sheetView>
  </sheetViews>
  <sheetFormatPr defaultColWidth="9.140625" defaultRowHeight="15.75" x14ac:dyDescent="0.25"/>
  <cols>
    <col min="1" max="1" width="9.140625" style="26"/>
    <col min="2" max="2" width="37" style="27" bestFit="1" customWidth="1"/>
    <col min="3" max="3" width="77.42578125" style="28" customWidth="1"/>
    <col min="4" max="4" width="36.85546875" style="29" customWidth="1"/>
    <col min="5" max="16384" width="9.140625" style="22"/>
  </cols>
  <sheetData>
    <row r="1" spans="1:3" s="22" customFormat="1" x14ac:dyDescent="0.25">
      <c r="A1" s="19" t="s">
        <v>54</v>
      </c>
      <c r="B1" s="20" t="s">
        <v>55</v>
      </c>
      <c r="C1" s="21" t="s">
        <v>56</v>
      </c>
    </row>
    <row r="2" spans="1:3" s="22" customFormat="1" x14ac:dyDescent="0.25">
      <c r="A2" s="19">
        <v>1</v>
      </c>
      <c r="B2" s="20" t="s">
        <v>37</v>
      </c>
      <c r="C2" s="21" t="s">
        <v>57</v>
      </c>
    </row>
    <row r="3" spans="1:3" s="22" customFormat="1" ht="63" x14ac:dyDescent="0.25">
      <c r="A3" s="19">
        <f>A2+1</f>
        <v>2</v>
      </c>
      <c r="B3" s="20" t="s">
        <v>38</v>
      </c>
      <c r="C3" s="21" t="s">
        <v>33</v>
      </c>
    </row>
    <row r="4" spans="1:3" s="22" customFormat="1" x14ac:dyDescent="0.25">
      <c r="A4" s="19">
        <f t="shared" ref="A4:A19" si="0">A3+1</f>
        <v>3</v>
      </c>
      <c r="B4" s="20" t="s">
        <v>58</v>
      </c>
      <c r="C4" s="21" t="s">
        <v>34</v>
      </c>
    </row>
    <row r="5" spans="1:3" s="22" customFormat="1" x14ac:dyDescent="0.25">
      <c r="A5" s="19">
        <f t="shared" si="0"/>
        <v>4</v>
      </c>
      <c r="B5" s="20" t="s">
        <v>59</v>
      </c>
      <c r="C5" s="21" t="s">
        <v>60</v>
      </c>
    </row>
    <row r="6" spans="1:3" s="22" customFormat="1" x14ac:dyDescent="0.25">
      <c r="A6" s="19">
        <f t="shared" si="0"/>
        <v>5</v>
      </c>
      <c r="B6" s="20" t="s">
        <v>19</v>
      </c>
      <c r="C6" s="23">
        <v>0</v>
      </c>
    </row>
    <row r="7" spans="1:3" s="22" customFormat="1" x14ac:dyDescent="0.25">
      <c r="A7" s="19">
        <f t="shared" si="0"/>
        <v>6</v>
      </c>
      <c r="B7" s="20" t="s">
        <v>61</v>
      </c>
      <c r="C7" s="21" t="s">
        <v>62</v>
      </c>
    </row>
    <row r="8" spans="1:3" s="22" customFormat="1" x14ac:dyDescent="0.25">
      <c r="A8" s="19">
        <f t="shared" si="0"/>
        <v>7</v>
      </c>
      <c r="B8" s="20" t="s">
        <v>21</v>
      </c>
      <c r="C8" s="23">
        <v>30</v>
      </c>
    </row>
    <row r="9" spans="1:3" s="22" customFormat="1" x14ac:dyDescent="0.25">
      <c r="A9" s="19">
        <f t="shared" si="0"/>
        <v>8</v>
      </c>
      <c r="B9" s="20" t="s">
        <v>63</v>
      </c>
      <c r="C9" s="24" t="s">
        <v>64</v>
      </c>
    </row>
    <row r="10" spans="1:3" s="22" customFormat="1" x14ac:dyDescent="0.25">
      <c r="A10" s="19">
        <f t="shared" si="0"/>
        <v>9</v>
      </c>
      <c r="B10" s="20" t="s">
        <v>65</v>
      </c>
      <c r="C10" s="25" t="s">
        <v>66</v>
      </c>
    </row>
    <row r="11" spans="1:3" s="22" customFormat="1" ht="78.75" x14ac:dyDescent="0.25">
      <c r="A11" s="19">
        <f t="shared" si="0"/>
        <v>10</v>
      </c>
      <c r="B11" s="20" t="s">
        <v>67</v>
      </c>
      <c r="C11" s="21" t="s">
        <v>68</v>
      </c>
    </row>
    <row r="12" spans="1:3" s="22" customFormat="1" x14ac:dyDescent="0.25">
      <c r="A12" s="19">
        <f t="shared" si="0"/>
        <v>11</v>
      </c>
      <c r="B12" s="20" t="s">
        <v>69</v>
      </c>
      <c r="C12" s="25" t="s">
        <v>32</v>
      </c>
    </row>
    <row r="13" spans="1:3" s="22" customFormat="1" x14ac:dyDescent="0.25">
      <c r="A13" s="19">
        <f t="shared" si="0"/>
        <v>12</v>
      </c>
      <c r="B13" s="20" t="s">
        <v>70</v>
      </c>
      <c r="C13" s="21" t="s">
        <v>71</v>
      </c>
    </row>
    <row r="14" spans="1:3" s="22" customFormat="1" x14ac:dyDescent="0.25">
      <c r="A14" s="19">
        <f t="shared" si="0"/>
        <v>13</v>
      </c>
      <c r="B14" s="20" t="s">
        <v>72</v>
      </c>
      <c r="C14" s="21"/>
    </row>
    <row r="15" spans="1:3" s="22" customFormat="1" ht="31.5" x14ac:dyDescent="0.25">
      <c r="A15" s="19">
        <f t="shared" si="0"/>
        <v>14</v>
      </c>
      <c r="B15" s="20" t="s">
        <v>73</v>
      </c>
      <c r="C15" s="21" t="s">
        <v>74</v>
      </c>
    </row>
    <row r="16" spans="1:3" s="22" customFormat="1" x14ac:dyDescent="0.25">
      <c r="A16" s="19">
        <f t="shared" si="0"/>
        <v>15</v>
      </c>
      <c r="B16" s="20" t="s">
        <v>75</v>
      </c>
      <c r="C16" s="30" t="s">
        <v>76</v>
      </c>
    </row>
    <row r="17" spans="1:3" s="22" customFormat="1" x14ac:dyDescent="0.25">
      <c r="A17" s="19">
        <f t="shared" si="0"/>
        <v>16</v>
      </c>
      <c r="B17" s="20" t="s">
        <v>77</v>
      </c>
      <c r="C17" s="21"/>
    </row>
    <row r="18" spans="1:3" s="22" customFormat="1" ht="31.5" x14ac:dyDescent="0.25">
      <c r="A18" s="19">
        <f>A17+1</f>
        <v>17</v>
      </c>
      <c r="B18" s="20" t="s">
        <v>78</v>
      </c>
      <c r="C18" s="21" t="s">
        <v>79</v>
      </c>
    </row>
    <row r="19" spans="1:3" s="22" customFormat="1" x14ac:dyDescent="0.25">
      <c r="A19" s="19">
        <f t="shared" si="0"/>
        <v>18</v>
      </c>
      <c r="B19" s="20" t="s">
        <v>80</v>
      </c>
      <c r="C19" s="2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zoomScale="75" zoomScaleNormal="75" workbookViewId="0">
      <selection sqref="A1:XFD1048576"/>
    </sheetView>
  </sheetViews>
  <sheetFormatPr defaultColWidth="9.140625" defaultRowHeight="15.75" x14ac:dyDescent="0.25"/>
  <cols>
    <col min="1" max="1" width="9.140625" style="29"/>
    <col min="2" max="2" width="34.85546875" style="22" bestFit="1" customWidth="1"/>
    <col min="3" max="3" width="123.7109375" style="22" customWidth="1"/>
    <col min="4" max="4" width="36.85546875" style="29" customWidth="1"/>
    <col min="5" max="16384" width="9.140625" style="22"/>
  </cols>
  <sheetData>
    <row r="1" spans="1:4" x14ac:dyDescent="0.25">
      <c r="A1" s="31" t="s">
        <v>54</v>
      </c>
      <c r="B1" s="24" t="s">
        <v>55</v>
      </c>
      <c r="C1" s="24" t="s">
        <v>56</v>
      </c>
    </row>
    <row r="2" spans="1:4" x14ac:dyDescent="0.25">
      <c r="A2" s="31">
        <v>1</v>
      </c>
      <c r="B2" s="24" t="s">
        <v>37</v>
      </c>
      <c r="C2" s="24" t="s">
        <v>81</v>
      </c>
    </row>
    <row r="3" spans="1:4" x14ac:dyDescent="0.25">
      <c r="A3" s="31">
        <f>A2+1</f>
        <v>2</v>
      </c>
      <c r="B3" s="24" t="s">
        <v>38</v>
      </c>
      <c r="C3" s="20" t="s">
        <v>35</v>
      </c>
    </row>
    <row r="4" spans="1:4" x14ac:dyDescent="0.25">
      <c r="A4" s="31">
        <f t="shared" ref="A4:A19" si="0">A3+1</f>
        <v>3</v>
      </c>
      <c r="B4" s="24" t="s">
        <v>58</v>
      </c>
      <c r="C4" s="24" t="s">
        <v>82</v>
      </c>
    </row>
    <row r="5" spans="1:4" x14ac:dyDescent="0.25">
      <c r="A5" s="31">
        <f t="shared" si="0"/>
        <v>4</v>
      </c>
      <c r="B5" s="24" t="s">
        <v>59</v>
      </c>
      <c r="C5" s="24" t="s">
        <v>83</v>
      </c>
    </row>
    <row r="6" spans="1:4" x14ac:dyDescent="0.25">
      <c r="A6" s="31">
        <f t="shared" si="0"/>
        <v>5</v>
      </c>
      <c r="B6" s="24" t="s">
        <v>19</v>
      </c>
      <c r="C6" s="25">
        <v>0</v>
      </c>
    </row>
    <row r="7" spans="1:4" x14ac:dyDescent="0.25">
      <c r="A7" s="31">
        <f t="shared" si="0"/>
        <v>6</v>
      </c>
      <c r="B7" s="24" t="s">
        <v>61</v>
      </c>
      <c r="C7" s="25">
        <v>0</v>
      </c>
    </row>
    <row r="8" spans="1:4" x14ac:dyDescent="0.25">
      <c r="A8" s="31">
        <f t="shared" si="0"/>
        <v>7</v>
      </c>
      <c r="B8" s="24" t="s">
        <v>21</v>
      </c>
      <c r="C8" s="25">
        <v>5176</v>
      </c>
    </row>
    <row r="9" spans="1:4" x14ac:dyDescent="0.25">
      <c r="A9" s="31">
        <f t="shared" si="0"/>
        <v>8</v>
      </c>
      <c r="B9" s="24" t="s">
        <v>63</v>
      </c>
      <c r="C9" s="24" t="s">
        <v>64</v>
      </c>
    </row>
    <row r="10" spans="1:4" x14ac:dyDescent="0.25">
      <c r="A10" s="31">
        <f t="shared" si="0"/>
        <v>9</v>
      </c>
      <c r="B10" s="24" t="s">
        <v>65</v>
      </c>
      <c r="C10" s="25" t="s">
        <v>66</v>
      </c>
    </row>
    <row r="11" spans="1:4" ht="110.25" x14ac:dyDescent="0.25">
      <c r="A11" s="31">
        <f t="shared" si="0"/>
        <v>10</v>
      </c>
      <c r="B11" s="24" t="s">
        <v>67</v>
      </c>
      <c r="C11" s="32" t="s">
        <v>84</v>
      </c>
      <c r="D11" s="33"/>
    </row>
    <row r="12" spans="1:4" x14ac:dyDescent="0.25">
      <c r="A12" s="31">
        <f t="shared" si="0"/>
        <v>11</v>
      </c>
      <c r="B12" s="24" t="s">
        <v>69</v>
      </c>
      <c r="C12" s="25" t="s">
        <v>32</v>
      </c>
    </row>
    <row r="13" spans="1:4" x14ac:dyDescent="0.25">
      <c r="A13" s="31">
        <f t="shared" si="0"/>
        <v>12</v>
      </c>
      <c r="B13" s="24" t="s">
        <v>70</v>
      </c>
      <c r="C13" s="32" t="s">
        <v>71</v>
      </c>
    </row>
    <row r="14" spans="1:4" ht="47.25" x14ac:dyDescent="0.25">
      <c r="A14" s="31">
        <f t="shared" si="0"/>
        <v>13</v>
      </c>
      <c r="B14" s="24" t="s">
        <v>72</v>
      </c>
      <c r="C14" s="32" t="s">
        <v>85</v>
      </c>
    </row>
    <row r="15" spans="1:4" ht="31.5" x14ac:dyDescent="0.25">
      <c r="A15" s="31">
        <f t="shared" si="0"/>
        <v>14</v>
      </c>
      <c r="B15" s="24" t="s">
        <v>73</v>
      </c>
      <c r="C15" s="32" t="s">
        <v>86</v>
      </c>
    </row>
    <row r="16" spans="1:4" x14ac:dyDescent="0.25">
      <c r="A16" s="31">
        <f t="shared" si="0"/>
        <v>15</v>
      </c>
      <c r="B16" s="24" t="s">
        <v>75</v>
      </c>
      <c r="C16" s="34" t="s">
        <v>87</v>
      </c>
    </row>
    <row r="17" spans="1:17" x14ac:dyDescent="0.25">
      <c r="A17" s="31">
        <f t="shared" si="0"/>
        <v>16</v>
      </c>
      <c r="B17" s="24" t="s">
        <v>77</v>
      </c>
      <c r="C17" s="25"/>
    </row>
    <row r="18" spans="1:17" ht="31.5" x14ac:dyDescent="0.25">
      <c r="A18" s="31">
        <f>A17+1</f>
        <v>17</v>
      </c>
      <c r="B18" s="24" t="s">
        <v>78</v>
      </c>
      <c r="C18" s="32" t="s">
        <v>88</v>
      </c>
      <c r="M18" s="35"/>
      <c r="N18" s="35"/>
      <c r="O18" s="35"/>
      <c r="P18" s="35"/>
      <c r="Q18" s="35"/>
    </row>
    <row r="19" spans="1:17" x14ac:dyDescent="0.25">
      <c r="A19" s="31">
        <f t="shared" si="0"/>
        <v>18</v>
      </c>
      <c r="B19" s="24" t="s">
        <v>80</v>
      </c>
      <c r="C19" s="2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zoomScale="75" zoomScaleNormal="75" workbookViewId="0">
      <selection activeCell="E20" sqref="E20"/>
    </sheetView>
  </sheetViews>
  <sheetFormatPr defaultColWidth="9.140625" defaultRowHeight="15.75" x14ac:dyDescent="0.25"/>
  <cols>
    <col min="1" max="1" width="9.140625" style="29"/>
    <col min="2" max="2" width="34.85546875" style="22" bestFit="1" customWidth="1"/>
    <col min="3" max="3" width="123.7109375" style="22" customWidth="1"/>
    <col min="4" max="4" width="36.85546875" style="29" customWidth="1"/>
    <col min="5" max="16384" width="9.140625" style="22"/>
  </cols>
  <sheetData>
    <row r="1" spans="1:4" x14ac:dyDescent="0.25">
      <c r="A1" s="31" t="s">
        <v>54</v>
      </c>
      <c r="B1" s="24" t="s">
        <v>55</v>
      </c>
      <c r="C1" s="24" t="s">
        <v>56</v>
      </c>
    </row>
    <row r="2" spans="1:4" x14ac:dyDescent="0.25">
      <c r="A2" s="31">
        <v>1</v>
      </c>
      <c r="B2" s="24" t="s">
        <v>37</v>
      </c>
      <c r="C2" s="24" t="s">
        <v>81</v>
      </c>
    </row>
    <row r="3" spans="1:4" ht="31.5" x14ac:dyDescent="0.25">
      <c r="A3" s="31">
        <f>A2+1</f>
        <v>2</v>
      </c>
      <c r="B3" s="24" t="s">
        <v>38</v>
      </c>
      <c r="C3" s="20" t="s">
        <v>89</v>
      </c>
    </row>
    <row r="4" spans="1:4" x14ac:dyDescent="0.25">
      <c r="A4" s="31">
        <f t="shared" ref="A4:A19" si="0">A3+1</f>
        <v>3</v>
      </c>
      <c r="B4" s="24" t="s">
        <v>58</v>
      </c>
      <c r="C4" s="24" t="s">
        <v>90</v>
      </c>
    </row>
    <row r="5" spans="1:4" x14ac:dyDescent="0.25">
      <c r="A5" s="31">
        <f t="shared" si="0"/>
        <v>4</v>
      </c>
      <c r="B5" s="24" t="s">
        <v>59</v>
      </c>
      <c r="C5" s="24" t="s">
        <v>83</v>
      </c>
    </row>
    <row r="6" spans="1:4" x14ac:dyDescent="0.25">
      <c r="A6" s="31">
        <f t="shared" si="0"/>
        <v>5</v>
      </c>
      <c r="B6" s="24" t="s">
        <v>19</v>
      </c>
      <c r="C6" s="25">
        <v>0</v>
      </c>
    </row>
    <row r="7" spans="1:4" x14ac:dyDescent="0.25">
      <c r="A7" s="31">
        <f t="shared" si="0"/>
        <v>6</v>
      </c>
      <c r="B7" s="24" t="s">
        <v>61</v>
      </c>
      <c r="C7" s="25">
        <v>0</v>
      </c>
    </row>
    <row r="8" spans="1:4" x14ac:dyDescent="0.25">
      <c r="A8" s="31">
        <f t="shared" si="0"/>
        <v>7</v>
      </c>
      <c r="B8" s="24" t="s">
        <v>21</v>
      </c>
      <c r="C8" s="36">
        <v>15294118</v>
      </c>
    </row>
    <row r="9" spans="1:4" x14ac:dyDescent="0.25">
      <c r="A9" s="31">
        <f t="shared" si="0"/>
        <v>8</v>
      </c>
      <c r="B9" s="24" t="s">
        <v>63</v>
      </c>
      <c r="C9" s="24" t="s">
        <v>64</v>
      </c>
    </row>
    <row r="10" spans="1:4" x14ac:dyDescent="0.25">
      <c r="A10" s="31">
        <f t="shared" si="0"/>
        <v>9</v>
      </c>
      <c r="B10" s="24" t="s">
        <v>65</v>
      </c>
      <c r="C10" s="25" t="s">
        <v>66</v>
      </c>
    </row>
    <row r="11" spans="1:4" ht="47.25" x14ac:dyDescent="0.25">
      <c r="A11" s="31">
        <f t="shared" si="0"/>
        <v>10</v>
      </c>
      <c r="B11" s="24" t="s">
        <v>67</v>
      </c>
      <c r="C11" s="32" t="s">
        <v>91</v>
      </c>
      <c r="D11" s="33"/>
    </row>
    <row r="12" spans="1:4" x14ac:dyDescent="0.25">
      <c r="A12" s="31">
        <f t="shared" si="0"/>
        <v>11</v>
      </c>
      <c r="B12" s="24" t="s">
        <v>69</v>
      </c>
      <c r="C12" s="25" t="s">
        <v>32</v>
      </c>
    </row>
    <row r="13" spans="1:4" x14ac:dyDescent="0.25">
      <c r="A13" s="31">
        <f t="shared" si="0"/>
        <v>12</v>
      </c>
      <c r="B13" s="24" t="s">
        <v>70</v>
      </c>
      <c r="C13" s="32" t="s">
        <v>71</v>
      </c>
    </row>
    <row r="14" spans="1:4" x14ac:dyDescent="0.25">
      <c r="A14" s="31">
        <f t="shared" si="0"/>
        <v>13</v>
      </c>
      <c r="B14" s="24" t="s">
        <v>72</v>
      </c>
      <c r="C14" s="32"/>
    </row>
    <row r="15" spans="1:4" ht="31.5" x14ac:dyDescent="0.25">
      <c r="A15" s="31">
        <f t="shared" si="0"/>
        <v>14</v>
      </c>
      <c r="B15" s="24" t="s">
        <v>73</v>
      </c>
      <c r="C15" s="32" t="s">
        <v>86</v>
      </c>
    </row>
    <row r="16" spans="1:4" x14ac:dyDescent="0.25">
      <c r="A16" s="31">
        <f t="shared" si="0"/>
        <v>15</v>
      </c>
      <c r="B16" s="24" t="s">
        <v>75</v>
      </c>
      <c r="C16" s="34"/>
    </row>
    <row r="17" spans="1:17" x14ac:dyDescent="0.25">
      <c r="A17" s="31">
        <f t="shared" si="0"/>
        <v>16</v>
      </c>
      <c r="B17" s="24" t="s">
        <v>77</v>
      </c>
      <c r="C17" s="25"/>
    </row>
    <row r="18" spans="1:17" x14ac:dyDescent="0.25">
      <c r="A18" s="31">
        <f>A17+1</f>
        <v>17</v>
      </c>
      <c r="B18" s="24" t="s">
        <v>78</v>
      </c>
      <c r="C18" s="32" t="s">
        <v>92</v>
      </c>
      <c r="M18" s="35"/>
      <c r="N18" s="35"/>
      <c r="O18" s="35"/>
      <c r="P18" s="35"/>
      <c r="Q18" s="35"/>
    </row>
    <row r="19" spans="1:17" x14ac:dyDescent="0.25">
      <c r="A19" s="31">
        <f t="shared" si="0"/>
        <v>18</v>
      </c>
      <c r="B19" s="24" t="s">
        <v>80</v>
      </c>
      <c r="C19" s="2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topLeftCell="A2" zoomScale="75" zoomScaleNormal="75" workbookViewId="0">
      <selection activeCell="C29" sqref="C29"/>
    </sheetView>
  </sheetViews>
  <sheetFormatPr defaultColWidth="9.140625" defaultRowHeight="15.75" x14ac:dyDescent="0.25"/>
  <cols>
    <col min="1" max="1" width="9.140625" style="26"/>
    <col min="2" max="2" width="37" style="27" bestFit="1" customWidth="1"/>
    <col min="3" max="3" width="68" style="28" customWidth="1"/>
    <col min="4" max="4" width="36.85546875" style="29" customWidth="1"/>
    <col min="5" max="7" width="9.140625" style="22"/>
    <col min="8" max="8" width="19.28515625" style="22" customWidth="1"/>
    <col min="9" max="16384" width="9.140625" style="22"/>
  </cols>
  <sheetData>
    <row r="1" spans="1:3" s="22" customFormat="1" x14ac:dyDescent="0.25">
      <c r="A1" s="19" t="s">
        <v>54</v>
      </c>
      <c r="B1" s="20" t="s">
        <v>55</v>
      </c>
      <c r="C1" s="21" t="s">
        <v>56</v>
      </c>
    </row>
    <row r="2" spans="1:3" s="22" customFormat="1" x14ac:dyDescent="0.25">
      <c r="A2" s="19">
        <v>1</v>
      </c>
      <c r="B2" s="20" t="s">
        <v>37</v>
      </c>
      <c r="C2" s="21" t="s">
        <v>57</v>
      </c>
    </row>
    <row r="3" spans="1:3" s="22" customFormat="1" ht="31.5" x14ac:dyDescent="0.25">
      <c r="A3" s="19">
        <f>A2+1</f>
        <v>2</v>
      </c>
      <c r="B3" s="20" t="s">
        <v>38</v>
      </c>
      <c r="C3" s="21" t="s">
        <v>93</v>
      </c>
    </row>
    <row r="4" spans="1:3" s="22" customFormat="1" x14ac:dyDescent="0.25">
      <c r="A4" s="19">
        <f t="shared" ref="A4:A19" si="0">A3+1</f>
        <v>3</v>
      </c>
      <c r="B4" s="20" t="s">
        <v>58</v>
      </c>
      <c r="C4" s="21" t="s">
        <v>34</v>
      </c>
    </row>
    <row r="5" spans="1:3" s="22" customFormat="1" x14ac:dyDescent="0.25">
      <c r="A5" s="19">
        <f t="shared" si="0"/>
        <v>4</v>
      </c>
      <c r="B5" s="20" t="s">
        <v>59</v>
      </c>
      <c r="C5" s="21" t="s">
        <v>60</v>
      </c>
    </row>
    <row r="6" spans="1:3" s="22" customFormat="1" x14ac:dyDescent="0.25">
      <c r="A6" s="19">
        <f t="shared" si="0"/>
        <v>5</v>
      </c>
      <c r="B6" s="20" t="s">
        <v>19</v>
      </c>
      <c r="C6" s="23">
        <v>0</v>
      </c>
    </row>
    <row r="7" spans="1:3" s="22" customFormat="1" x14ac:dyDescent="0.25">
      <c r="A7" s="19">
        <f t="shared" si="0"/>
        <v>6</v>
      </c>
      <c r="B7" s="20" t="s">
        <v>61</v>
      </c>
      <c r="C7" s="21" t="s">
        <v>62</v>
      </c>
    </row>
    <row r="8" spans="1:3" s="22" customFormat="1" x14ac:dyDescent="0.25">
      <c r="A8" s="19">
        <f t="shared" si="0"/>
        <v>7</v>
      </c>
      <c r="B8" s="20" t="s">
        <v>21</v>
      </c>
      <c r="C8" s="23">
        <v>20</v>
      </c>
    </row>
    <row r="9" spans="1:3" s="22" customFormat="1" x14ac:dyDescent="0.25">
      <c r="A9" s="19">
        <f t="shared" si="0"/>
        <v>8</v>
      </c>
      <c r="B9" s="20" t="s">
        <v>63</v>
      </c>
      <c r="C9" s="24" t="s">
        <v>64</v>
      </c>
    </row>
    <row r="10" spans="1:3" s="22" customFormat="1" x14ac:dyDescent="0.25">
      <c r="A10" s="19">
        <f t="shared" si="0"/>
        <v>9</v>
      </c>
      <c r="B10" s="20" t="s">
        <v>65</v>
      </c>
      <c r="C10" s="25" t="s">
        <v>66</v>
      </c>
    </row>
    <row r="11" spans="1:3" s="22" customFormat="1" ht="47.25" x14ac:dyDescent="0.25">
      <c r="A11" s="19">
        <f t="shared" si="0"/>
        <v>10</v>
      </c>
      <c r="B11" s="20" t="s">
        <v>67</v>
      </c>
      <c r="C11" s="21" t="s">
        <v>94</v>
      </c>
    </row>
    <row r="12" spans="1:3" s="22" customFormat="1" x14ac:dyDescent="0.25">
      <c r="A12" s="19">
        <f t="shared" si="0"/>
        <v>11</v>
      </c>
      <c r="B12" s="20" t="s">
        <v>69</v>
      </c>
      <c r="C12" s="21"/>
    </row>
    <row r="13" spans="1:3" s="22" customFormat="1" ht="31.5" x14ac:dyDescent="0.25">
      <c r="A13" s="19">
        <f t="shared" si="0"/>
        <v>12</v>
      </c>
      <c r="B13" s="20" t="s">
        <v>70</v>
      </c>
      <c r="C13" s="21" t="s">
        <v>95</v>
      </c>
    </row>
    <row r="14" spans="1:3" s="22" customFormat="1" x14ac:dyDescent="0.25">
      <c r="A14" s="19">
        <f t="shared" si="0"/>
        <v>13</v>
      </c>
      <c r="B14" s="20" t="s">
        <v>72</v>
      </c>
      <c r="C14" s="21"/>
    </row>
    <row r="15" spans="1:3" s="22" customFormat="1" ht="47.25" x14ac:dyDescent="0.25">
      <c r="A15" s="19">
        <f t="shared" si="0"/>
        <v>14</v>
      </c>
      <c r="B15" s="20" t="s">
        <v>73</v>
      </c>
      <c r="C15" s="21" t="s">
        <v>96</v>
      </c>
    </row>
    <row r="16" spans="1:3" s="22" customFormat="1" x14ac:dyDescent="0.25">
      <c r="A16" s="19">
        <f t="shared" si="0"/>
        <v>15</v>
      </c>
      <c r="B16" s="20" t="s">
        <v>75</v>
      </c>
      <c r="C16" s="37"/>
    </row>
    <row r="17" spans="1:4" x14ac:dyDescent="0.25">
      <c r="A17" s="19">
        <f t="shared" si="0"/>
        <v>16</v>
      </c>
      <c r="B17" s="20" t="s">
        <v>77</v>
      </c>
      <c r="C17" s="21"/>
      <c r="D17" s="22"/>
    </row>
    <row r="18" spans="1:4" x14ac:dyDescent="0.25">
      <c r="A18" s="19">
        <f>A17+1</f>
        <v>17</v>
      </c>
      <c r="B18" s="20" t="s">
        <v>78</v>
      </c>
      <c r="C18" s="21"/>
      <c r="D18" s="22"/>
    </row>
    <row r="19" spans="1:4" x14ac:dyDescent="0.25">
      <c r="A19" s="19">
        <f t="shared" si="0"/>
        <v>18</v>
      </c>
      <c r="B19" s="20" t="s">
        <v>80</v>
      </c>
      <c r="C19" s="21"/>
      <c r="D19" s="2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20"/>
  <sheetViews>
    <sheetView zoomScale="75" zoomScaleNormal="75" workbookViewId="0">
      <selection activeCell="I16" sqref="I16"/>
    </sheetView>
  </sheetViews>
  <sheetFormatPr defaultRowHeight="15" x14ac:dyDescent="0.25"/>
  <cols>
    <col min="1" max="1" width="10.28515625" customWidth="1"/>
    <col min="2" max="2" width="26.140625" customWidth="1"/>
    <col min="3" max="3" width="84.85546875" customWidth="1"/>
  </cols>
  <sheetData>
    <row r="1" spans="1:3" x14ac:dyDescent="0.25">
      <c r="A1" s="65" t="s">
        <v>54</v>
      </c>
      <c r="B1" s="66" t="s">
        <v>55</v>
      </c>
      <c r="C1" s="66" t="s">
        <v>56</v>
      </c>
    </row>
    <row r="2" spans="1:3" x14ac:dyDescent="0.25">
      <c r="A2" s="65">
        <v>0</v>
      </c>
      <c r="B2" s="66" t="s">
        <v>17</v>
      </c>
      <c r="C2" s="66" t="s">
        <v>10</v>
      </c>
    </row>
    <row r="3" spans="1:3" x14ac:dyDescent="0.25">
      <c r="A3" s="65">
        <v>1</v>
      </c>
      <c r="B3" s="66" t="s">
        <v>37</v>
      </c>
      <c r="C3" s="66" t="s">
        <v>81</v>
      </c>
    </row>
    <row r="4" spans="1:3" ht="30" x14ac:dyDescent="0.25">
      <c r="A4" s="65">
        <f>A3+1</f>
        <v>2</v>
      </c>
      <c r="B4" s="66" t="s">
        <v>38</v>
      </c>
      <c r="C4" s="67" t="s">
        <v>129</v>
      </c>
    </row>
    <row r="5" spans="1:3" x14ac:dyDescent="0.25">
      <c r="A5" s="65">
        <f t="shared" ref="A5:A20" si="0">A4+1</f>
        <v>3</v>
      </c>
      <c r="B5" s="66" t="s">
        <v>58</v>
      </c>
      <c r="C5" s="66" t="s">
        <v>3</v>
      </c>
    </row>
    <row r="6" spans="1:3" x14ac:dyDescent="0.25">
      <c r="A6" s="65">
        <f t="shared" si="0"/>
        <v>4</v>
      </c>
      <c r="B6" s="66" t="s">
        <v>59</v>
      </c>
      <c r="C6" s="66" t="s">
        <v>83</v>
      </c>
    </row>
    <row r="7" spans="1:3" x14ac:dyDescent="0.25">
      <c r="A7" s="65">
        <f t="shared" si="0"/>
        <v>5</v>
      </c>
      <c r="B7" s="66" t="s">
        <v>19</v>
      </c>
      <c r="C7" s="68">
        <v>0</v>
      </c>
    </row>
    <row r="8" spans="1:3" ht="30" x14ac:dyDescent="0.25">
      <c r="A8" s="65">
        <f t="shared" si="0"/>
        <v>6</v>
      </c>
      <c r="B8" s="66" t="s">
        <v>61</v>
      </c>
      <c r="C8" s="66" t="s">
        <v>130</v>
      </c>
    </row>
    <row r="9" spans="1:3" x14ac:dyDescent="0.25">
      <c r="A9" s="65">
        <f t="shared" si="0"/>
        <v>7</v>
      </c>
      <c r="B9" s="66" t="s">
        <v>21</v>
      </c>
      <c r="C9" s="68" t="s">
        <v>131</v>
      </c>
    </row>
    <row r="10" spans="1:3" x14ac:dyDescent="0.25">
      <c r="A10" s="65">
        <f t="shared" si="0"/>
        <v>8</v>
      </c>
      <c r="B10" s="66" t="s">
        <v>63</v>
      </c>
      <c r="C10" s="69" t="s">
        <v>64</v>
      </c>
    </row>
    <row r="11" spans="1:3" x14ac:dyDescent="0.25">
      <c r="A11" s="65">
        <f t="shared" si="0"/>
        <v>9</v>
      </c>
      <c r="B11" s="66" t="s">
        <v>65</v>
      </c>
      <c r="C11" s="70" t="s">
        <v>132</v>
      </c>
    </row>
    <row r="12" spans="1:3" ht="45" x14ac:dyDescent="0.25">
      <c r="A12" s="65">
        <f t="shared" si="0"/>
        <v>10</v>
      </c>
      <c r="B12" s="70" t="s">
        <v>67</v>
      </c>
      <c r="C12" s="71" t="s">
        <v>133</v>
      </c>
    </row>
    <row r="13" spans="1:3" x14ac:dyDescent="0.25">
      <c r="A13" s="65">
        <f t="shared" si="0"/>
        <v>11</v>
      </c>
      <c r="B13" s="66" t="s">
        <v>69</v>
      </c>
      <c r="C13" s="69" t="s">
        <v>32</v>
      </c>
    </row>
    <row r="14" spans="1:3" ht="30" x14ac:dyDescent="0.25">
      <c r="A14" s="65">
        <f t="shared" si="0"/>
        <v>12</v>
      </c>
      <c r="B14" s="66" t="s">
        <v>70</v>
      </c>
      <c r="C14" s="66" t="s">
        <v>134</v>
      </c>
    </row>
    <row r="15" spans="1:3" ht="45" x14ac:dyDescent="0.25">
      <c r="A15" s="65">
        <f t="shared" si="0"/>
        <v>13</v>
      </c>
      <c r="B15" s="66" t="s">
        <v>72</v>
      </c>
      <c r="C15" s="72" t="s">
        <v>135</v>
      </c>
    </row>
    <row r="16" spans="1:3" ht="30" x14ac:dyDescent="0.25">
      <c r="A16" s="65">
        <f t="shared" si="0"/>
        <v>14</v>
      </c>
      <c r="B16" s="66" t="s">
        <v>73</v>
      </c>
      <c r="C16" s="72" t="s">
        <v>74</v>
      </c>
    </row>
    <row r="17" spans="1:3" ht="45" x14ac:dyDescent="0.25">
      <c r="A17" s="65">
        <f t="shared" si="0"/>
        <v>15</v>
      </c>
      <c r="B17" s="66" t="s">
        <v>75</v>
      </c>
      <c r="C17" s="72" t="s">
        <v>136</v>
      </c>
    </row>
    <row r="18" spans="1:3" ht="30" x14ac:dyDescent="0.25">
      <c r="A18" s="65">
        <f t="shared" si="0"/>
        <v>16</v>
      </c>
      <c r="B18" s="66" t="s">
        <v>77</v>
      </c>
      <c r="C18" s="72" t="s">
        <v>137</v>
      </c>
    </row>
    <row r="19" spans="1:3" x14ac:dyDescent="0.25">
      <c r="A19" s="65">
        <f>A18+1</f>
        <v>17</v>
      </c>
      <c r="B19" s="66" t="s">
        <v>78</v>
      </c>
      <c r="C19" s="72"/>
    </row>
    <row r="20" spans="1:3" x14ac:dyDescent="0.25">
      <c r="A20" s="65">
        <f t="shared" si="0"/>
        <v>18</v>
      </c>
      <c r="B20" s="66" t="s">
        <v>80</v>
      </c>
      <c r="C20" s="73" t="s">
        <v>138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20"/>
  <sheetViews>
    <sheetView zoomScale="75" zoomScaleNormal="75" workbookViewId="0">
      <selection activeCell="J19" sqref="J19"/>
    </sheetView>
  </sheetViews>
  <sheetFormatPr defaultRowHeight="15" x14ac:dyDescent="0.25"/>
  <cols>
    <col min="1" max="1" width="10.28515625" customWidth="1"/>
    <col min="2" max="2" width="26.140625" customWidth="1"/>
    <col min="3" max="3" width="84.85546875" customWidth="1"/>
  </cols>
  <sheetData>
    <row r="1" spans="1:3" x14ac:dyDescent="0.25">
      <c r="A1" s="65" t="s">
        <v>54</v>
      </c>
      <c r="B1" s="66" t="s">
        <v>55</v>
      </c>
      <c r="C1" s="66" t="s">
        <v>56</v>
      </c>
    </row>
    <row r="2" spans="1:3" x14ac:dyDescent="0.25">
      <c r="A2" s="65">
        <v>0</v>
      </c>
      <c r="B2" s="66" t="s">
        <v>17</v>
      </c>
      <c r="C2" s="66" t="s">
        <v>10</v>
      </c>
    </row>
    <row r="3" spans="1:3" x14ac:dyDescent="0.25">
      <c r="A3" s="65">
        <v>1</v>
      </c>
      <c r="B3" s="66" t="s">
        <v>37</v>
      </c>
      <c r="C3" s="66" t="s">
        <v>81</v>
      </c>
    </row>
    <row r="4" spans="1:3" x14ac:dyDescent="0.25">
      <c r="A4" s="65">
        <f>A3+1</f>
        <v>2</v>
      </c>
      <c r="B4" s="66" t="s">
        <v>38</v>
      </c>
      <c r="C4" s="67" t="s">
        <v>139</v>
      </c>
    </row>
    <row r="5" spans="1:3" x14ac:dyDescent="0.25">
      <c r="A5" s="65">
        <f t="shared" ref="A5:A20" si="0">A4+1</f>
        <v>3</v>
      </c>
      <c r="B5" s="66" t="s">
        <v>58</v>
      </c>
      <c r="C5" s="66" t="s">
        <v>125</v>
      </c>
    </row>
    <row r="6" spans="1:3" x14ac:dyDescent="0.25">
      <c r="A6" s="65">
        <f t="shared" si="0"/>
        <v>4</v>
      </c>
      <c r="B6" s="66" t="s">
        <v>59</v>
      </c>
      <c r="C6" s="66" t="s">
        <v>83</v>
      </c>
    </row>
    <row r="7" spans="1:3" x14ac:dyDescent="0.25">
      <c r="A7" s="65">
        <f t="shared" si="0"/>
        <v>5</v>
      </c>
      <c r="B7" s="66" t="s">
        <v>19</v>
      </c>
      <c r="C7" s="68">
        <v>0</v>
      </c>
    </row>
    <row r="8" spans="1:3" ht="30" x14ac:dyDescent="0.25">
      <c r="A8" s="65">
        <f t="shared" si="0"/>
        <v>6</v>
      </c>
      <c r="B8" s="66" t="s">
        <v>61</v>
      </c>
      <c r="C8" s="66" t="s">
        <v>130</v>
      </c>
    </row>
    <row r="9" spans="1:3" x14ac:dyDescent="0.25">
      <c r="A9" s="65">
        <f t="shared" si="0"/>
        <v>7</v>
      </c>
      <c r="B9" s="66" t="s">
        <v>21</v>
      </c>
      <c r="C9" s="68">
        <v>2</v>
      </c>
    </row>
    <row r="10" spans="1:3" x14ac:dyDescent="0.25">
      <c r="A10" s="65">
        <f t="shared" si="0"/>
        <v>8</v>
      </c>
      <c r="B10" s="66" t="s">
        <v>63</v>
      </c>
      <c r="C10" s="69" t="s">
        <v>64</v>
      </c>
    </row>
    <row r="11" spans="1:3" x14ac:dyDescent="0.25">
      <c r="A11" s="65">
        <f t="shared" si="0"/>
        <v>9</v>
      </c>
      <c r="B11" s="66" t="s">
        <v>65</v>
      </c>
      <c r="C11" s="70" t="s">
        <v>132</v>
      </c>
    </row>
    <row r="12" spans="1:3" ht="105" x14ac:dyDescent="0.25">
      <c r="A12" s="65">
        <f t="shared" si="0"/>
        <v>10</v>
      </c>
      <c r="B12" s="70" t="s">
        <v>67</v>
      </c>
      <c r="C12" s="71" t="s">
        <v>140</v>
      </c>
    </row>
    <row r="13" spans="1:3" ht="30" x14ac:dyDescent="0.25">
      <c r="A13" s="65">
        <f t="shared" si="0"/>
        <v>11</v>
      </c>
      <c r="B13" s="66" t="s">
        <v>69</v>
      </c>
      <c r="C13" s="70" t="s">
        <v>141</v>
      </c>
    </row>
    <row r="14" spans="1:3" ht="30" x14ac:dyDescent="0.25">
      <c r="A14" s="65">
        <f t="shared" si="0"/>
        <v>12</v>
      </c>
      <c r="B14" s="66" t="s">
        <v>70</v>
      </c>
      <c r="C14" s="66" t="s">
        <v>142</v>
      </c>
    </row>
    <row r="15" spans="1:3" ht="45" x14ac:dyDescent="0.25">
      <c r="A15" s="65">
        <f t="shared" si="0"/>
        <v>13</v>
      </c>
      <c r="B15" s="66" t="s">
        <v>72</v>
      </c>
      <c r="C15" s="72" t="s">
        <v>143</v>
      </c>
    </row>
    <row r="16" spans="1:3" ht="30" x14ac:dyDescent="0.25">
      <c r="A16" s="65">
        <f t="shared" si="0"/>
        <v>14</v>
      </c>
      <c r="B16" s="66" t="s">
        <v>73</v>
      </c>
      <c r="C16" s="72" t="s">
        <v>74</v>
      </c>
    </row>
    <row r="17" spans="1:3" ht="45" x14ac:dyDescent="0.25">
      <c r="A17" s="65">
        <f t="shared" si="0"/>
        <v>15</v>
      </c>
      <c r="B17" s="66" t="s">
        <v>75</v>
      </c>
      <c r="C17" s="72" t="s">
        <v>136</v>
      </c>
    </row>
    <row r="18" spans="1:3" ht="30" x14ac:dyDescent="0.25">
      <c r="A18" s="65">
        <f t="shared" si="0"/>
        <v>16</v>
      </c>
      <c r="B18" s="66" t="s">
        <v>77</v>
      </c>
      <c r="C18" s="72" t="s">
        <v>137</v>
      </c>
    </row>
    <row r="19" spans="1:3" x14ac:dyDescent="0.25">
      <c r="A19" s="65">
        <f>A18+1</f>
        <v>17</v>
      </c>
      <c r="B19" s="66" t="s">
        <v>78</v>
      </c>
      <c r="C19" s="72"/>
    </row>
    <row r="20" spans="1:3" ht="60" x14ac:dyDescent="0.25">
      <c r="A20" s="65">
        <f t="shared" si="0"/>
        <v>18</v>
      </c>
      <c r="B20" s="66" t="s">
        <v>80</v>
      </c>
      <c r="C20" s="72" t="s">
        <v>144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7</vt:i4>
      </vt:variant>
    </vt:vector>
  </HeadingPairs>
  <TitlesOfParts>
    <vt:vector size="7" baseType="lpstr">
      <vt:lpstr>2.7</vt:lpstr>
      <vt:lpstr>F S result 2.7.1 (1), 2.7.2 (1)</vt:lpstr>
      <vt:lpstr>F Special output 2.7.2 (1)</vt:lpstr>
      <vt:lpstr>F Special output 2.7.5 (1)</vt:lpstr>
      <vt:lpstr>F Special r 2.7.5 (1),2.7.6 (1)</vt:lpstr>
      <vt:lpstr>F Special output 2.7.3 (1)</vt:lpstr>
      <vt:lpstr>F Special output 2.7.3 (2)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2022-07-11T13:00:02Z</dcterms:modified>
</cp:coreProperties>
</file>