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showInkAnnotation="0" codeName="Šios_darbaknygės"/>
  <mc:AlternateContent xmlns:mc="http://schemas.openxmlformats.org/markup-compatibility/2006">
    <mc:Choice Requires="x15">
      <x15ac:absPath xmlns:x15ac="http://schemas.microsoft.com/office/spreadsheetml/2010/11/ac" url="https://inagentura-my.sharepoint.com/personal/o_kocetkovaite_inovacijuagentura_lt/Documents/Desktop/"/>
    </mc:Choice>
  </mc:AlternateContent>
  <xr:revisionPtr revIDLastSave="0" documentId="8_{4726CCD6-A644-46FE-9B72-64270CAC5718}" xr6:coauthVersionLast="47" xr6:coauthVersionMax="47" xr10:uidLastSave="{00000000-0000-0000-0000-000000000000}"/>
  <bookViews>
    <workbookView xWindow="29280" yWindow="480" windowWidth="21600" windowHeight="11325" tabRatio="939" firstSheet="1" activeTab="3" xr2:uid="{00000000-000D-0000-FFFF-FFFF00000000}"/>
  </bookViews>
  <sheets>
    <sheet name="DATA" sheetId="41" state="veryHidden" r:id="rId1"/>
    <sheet name="Suvestinė" sheetId="52" r:id="rId2"/>
    <sheet name="1 Darbo užmokestis" sheetId="54" r:id="rId3"/>
    <sheet name="2 Išlaidų detalizavimas" sheetId="4" r:id="rId4"/>
    <sheet name="Finansavimo intensyvumai" sheetId="53" state="hidden" r:id="rId5"/>
    <sheet name="Dienpinigiai ir apgyvendinimas" sheetId="51" r:id="rId6"/>
  </sheets>
  <definedNames>
    <definedName name="_xlnm.Print_Area" localSheetId="2">'1 Darbo užmokestis'!$A$1:$E$18</definedName>
    <definedName name="_xlnm.Print_Area" localSheetId="3">'2 Išlaidų detalizavimas'!$A$1:$J$367</definedName>
    <definedName name="_xlnm.Print_Area" localSheetId="1">Suvestinė!$A$1:$J$27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9" i="4" l="1"/>
  <c r="F358" i="4"/>
  <c r="F335" i="4"/>
  <c r="F334" i="4"/>
  <c r="F311" i="4"/>
  <c r="F310" i="4"/>
  <c r="F287" i="4"/>
  <c r="F286" i="4"/>
  <c r="F263" i="4"/>
  <c r="F262" i="4"/>
  <c r="F239" i="4"/>
  <c r="F238" i="4"/>
  <c r="F215" i="4"/>
  <c r="F214" i="4"/>
  <c r="F191" i="4"/>
  <c r="F190" i="4"/>
  <c r="F167" i="4"/>
  <c r="F166" i="4"/>
  <c r="F143" i="4"/>
  <c r="F142" i="4"/>
  <c r="F119" i="4"/>
  <c r="F118" i="4"/>
  <c r="F95" i="4"/>
  <c r="F94" i="4"/>
  <c r="F71" i="4"/>
  <c r="F70" i="4"/>
  <c r="F47" i="4"/>
  <c r="F46" i="4"/>
  <c r="F23" i="4"/>
  <c r="F22" i="4"/>
  <c r="C7" i="52"/>
  <c r="G195" i="4"/>
  <c r="G364" i="4"/>
  <c r="G363" i="4"/>
  <c r="G362" i="4"/>
  <c r="G361" i="4"/>
  <c r="G360" i="4"/>
  <c r="G340" i="4"/>
  <c r="G339" i="4"/>
  <c r="G338" i="4"/>
  <c r="G337" i="4"/>
  <c r="G336" i="4"/>
  <c r="G316" i="4"/>
  <c r="G315" i="4"/>
  <c r="G314" i="4"/>
  <c r="G313" i="4"/>
  <c r="G312" i="4"/>
  <c r="G292" i="4"/>
  <c r="G291" i="4"/>
  <c r="G290" i="4"/>
  <c r="G289" i="4"/>
  <c r="G288" i="4"/>
  <c r="G268" i="4"/>
  <c r="G267" i="4"/>
  <c r="G266" i="4"/>
  <c r="G265" i="4"/>
  <c r="G264" i="4"/>
  <c r="G244" i="4"/>
  <c r="G243" i="4"/>
  <c r="G242" i="4"/>
  <c r="G241" i="4"/>
  <c r="G240" i="4"/>
  <c r="G220" i="4"/>
  <c r="G219" i="4"/>
  <c r="G218" i="4"/>
  <c r="G217" i="4"/>
  <c r="G216" i="4"/>
  <c r="G196" i="4"/>
  <c r="G194" i="4"/>
  <c r="G193" i="4"/>
  <c r="G192" i="4"/>
  <c r="G172" i="4"/>
  <c r="G171" i="4"/>
  <c r="G170" i="4"/>
  <c r="G169" i="4"/>
  <c r="G168" i="4"/>
  <c r="G148" i="4"/>
  <c r="G147" i="4"/>
  <c r="G146" i="4"/>
  <c r="G145" i="4"/>
  <c r="G144" i="4"/>
  <c r="G124" i="4"/>
  <c r="G123" i="4"/>
  <c r="G122" i="4"/>
  <c r="G121" i="4"/>
  <c r="G120" i="4"/>
  <c r="G100" i="4"/>
  <c r="G99" i="4"/>
  <c r="G98" i="4"/>
  <c r="G97" i="4"/>
  <c r="G96" i="4"/>
  <c r="G76" i="4"/>
  <c r="G75" i="4"/>
  <c r="G74" i="4"/>
  <c r="G73" i="4"/>
  <c r="G72" i="4"/>
  <c r="G53" i="4"/>
  <c r="G52" i="4"/>
  <c r="G51" i="4"/>
  <c r="G50" i="4"/>
  <c r="G49" i="4"/>
  <c r="G48" i="4"/>
  <c r="G25" i="4"/>
  <c r="G26" i="4"/>
  <c r="G24" i="4"/>
  <c r="G27" i="4"/>
  <c r="G28" i="4"/>
  <c r="G365" i="4" l="1"/>
  <c r="F356" i="4"/>
  <c r="C356" i="4"/>
  <c r="F355" i="4"/>
  <c r="C355" i="4"/>
  <c r="F354" i="4"/>
  <c r="C354" i="4"/>
  <c r="F353" i="4"/>
  <c r="C353" i="4"/>
  <c r="F352" i="4"/>
  <c r="C352" i="4"/>
  <c r="G341" i="4"/>
  <c r="F332" i="4"/>
  <c r="C332" i="4"/>
  <c r="F331" i="4"/>
  <c r="C331" i="4"/>
  <c r="F330" i="4"/>
  <c r="C330" i="4"/>
  <c r="F329" i="4"/>
  <c r="C329" i="4"/>
  <c r="F328" i="4"/>
  <c r="C328" i="4"/>
  <c r="G317" i="4"/>
  <c r="F308" i="4"/>
  <c r="C308" i="4"/>
  <c r="F307" i="4"/>
  <c r="C307" i="4"/>
  <c r="F306" i="4"/>
  <c r="C306" i="4"/>
  <c r="F305" i="4"/>
  <c r="C305" i="4"/>
  <c r="F304" i="4"/>
  <c r="C304" i="4"/>
  <c r="G293" i="4"/>
  <c r="F284" i="4"/>
  <c r="C284" i="4"/>
  <c r="F283" i="4"/>
  <c r="C283" i="4"/>
  <c r="F282" i="4"/>
  <c r="C282" i="4"/>
  <c r="F281" i="4"/>
  <c r="C281" i="4"/>
  <c r="F280" i="4"/>
  <c r="C280" i="4"/>
  <c r="G269" i="4"/>
  <c r="F260" i="4"/>
  <c r="C260" i="4"/>
  <c r="F259" i="4"/>
  <c r="C259" i="4"/>
  <c r="F258" i="4"/>
  <c r="C258" i="4"/>
  <c r="F257" i="4"/>
  <c r="C257" i="4"/>
  <c r="F256" i="4"/>
  <c r="C256" i="4"/>
  <c r="G245" i="4"/>
  <c r="F236" i="4"/>
  <c r="C236" i="4"/>
  <c r="F235" i="4"/>
  <c r="C235" i="4"/>
  <c r="F234" i="4"/>
  <c r="C234" i="4"/>
  <c r="F233" i="4"/>
  <c r="C233" i="4"/>
  <c r="F232" i="4"/>
  <c r="C232" i="4"/>
  <c r="G221" i="4"/>
  <c r="F212" i="4"/>
  <c r="C212" i="4"/>
  <c r="F211" i="4"/>
  <c r="C211" i="4"/>
  <c r="F210" i="4"/>
  <c r="C210" i="4"/>
  <c r="F209" i="4"/>
  <c r="C209" i="4"/>
  <c r="F208" i="4"/>
  <c r="C208" i="4"/>
  <c r="G197" i="4"/>
  <c r="F188" i="4"/>
  <c r="C188" i="4"/>
  <c r="F187" i="4"/>
  <c r="C187" i="4"/>
  <c r="F186" i="4"/>
  <c r="C186" i="4"/>
  <c r="F185" i="4"/>
  <c r="C185" i="4"/>
  <c r="F184" i="4"/>
  <c r="C184" i="4"/>
  <c r="G173" i="4"/>
  <c r="F164" i="4"/>
  <c r="C164" i="4"/>
  <c r="F163" i="4"/>
  <c r="C163" i="4"/>
  <c r="F162" i="4"/>
  <c r="C162" i="4"/>
  <c r="F161" i="4"/>
  <c r="C161" i="4"/>
  <c r="F160" i="4"/>
  <c r="C160" i="4"/>
  <c r="G149" i="4"/>
  <c r="F140" i="4"/>
  <c r="C140" i="4"/>
  <c r="F139" i="4"/>
  <c r="C139" i="4"/>
  <c r="F138" i="4"/>
  <c r="C138" i="4"/>
  <c r="F137" i="4"/>
  <c r="C137" i="4"/>
  <c r="F136" i="4"/>
  <c r="C136" i="4"/>
  <c r="G125" i="4"/>
  <c r="F116" i="4"/>
  <c r="C116" i="4"/>
  <c r="F115" i="4"/>
  <c r="C115" i="4"/>
  <c r="F114" i="4"/>
  <c r="C114" i="4"/>
  <c r="F113" i="4"/>
  <c r="C113" i="4"/>
  <c r="F112" i="4"/>
  <c r="C112" i="4"/>
  <c r="G101" i="4"/>
  <c r="F92" i="4"/>
  <c r="C92" i="4"/>
  <c r="F91" i="4"/>
  <c r="C91" i="4"/>
  <c r="F90" i="4"/>
  <c r="C90" i="4"/>
  <c r="F89" i="4"/>
  <c r="C89" i="4"/>
  <c r="F88" i="4"/>
  <c r="C88" i="4"/>
  <c r="G77" i="4"/>
  <c r="F68" i="4"/>
  <c r="C68" i="4"/>
  <c r="F67" i="4"/>
  <c r="C67" i="4"/>
  <c r="F66" i="4"/>
  <c r="C66" i="4"/>
  <c r="F65" i="4"/>
  <c r="C65" i="4"/>
  <c r="F64" i="4"/>
  <c r="C64" i="4"/>
  <c r="F44" i="4"/>
  <c r="C44" i="4"/>
  <c r="F43" i="4"/>
  <c r="C43" i="4"/>
  <c r="F42" i="4"/>
  <c r="C42" i="4"/>
  <c r="F41" i="4"/>
  <c r="C41" i="4"/>
  <c r="F40" i="4"/>
  <c r="C40" i="4"/>
  <c r="F17" i="4" l="1"/>
  <c r="F18" i="4"/>
  <c r="F19" i="4"/>
  <c r="F20" i="4"/>
  <c r="F16" i="4"/>
  <c r="G29" i="4"/>
  <c r="C17" i="4"/>
  <c r="C18" i="4"/>
  <c r="C19" i="4"/>
  <c r="C20" i="4"/>
  <c r="C16" i="4"/>
  <c r="J13" i="4"/>
  <c r="E19" i="4" s="1"/>
  <c r="E18" i="4" l="1"/>
  <c r="E17" i="4"/>
  <c r="E16" i="4"/>
  <c r="E20" i="4"/>
  <c r="C15" i="52"/>
  <c r="J349" i="4"/>
  <c r="J348" i="4"/>
  <c r="J325" i="4"/>
  <c r="J324" i="4"/>
  <c r="J301" i="4"/>
  <c r="J300" i="4"/>
  <c r="J277" i="4"/>
  <c r="J276" i="4"/>
  <c r="J253" i="4"/>
  <c r="J252" i="4"/>
  <c r="J229" i="4"/>
  <c r="J228" i="4"/>
  <c r="J205" i="4"/>
  <c r="J204" i="4"/>
  <c r="J181" i="4"/>
  <c r="J180" i="4"/>
  <c r="J157" i="4"/>
  <c r="J156" i="4"/>
  <c r="J133" i="4"/>
  <c r="J132" i="4"/>
  <c r="J109" i="4"/>
  <c r="J108" i="4"/>
  <c r="J85" i="4"/>
  <c r="J84" i="4"/>
  <c r="J61" i="4"/>
  <c r="J60" i="4"/>
  <c r="J37" i="4"/>
  <c r="J36" i="4"/>
  <c r="J12" i="4"/>
  <c r="D4" i="4"/>
  <c r="H363" i="4" l="1"/>
  <c r="H362" i="4"/>
  <c r="H312" i="4"/>
  <c r="H267" i="4"/>
  <c r="H316" i="4"/>
  <c r="H243" i="4"/>
  <c r="H336" i="4"/>
  <c r="H340" i="4"/>
  <c r="H147" i="4"/>
  <c r="H195" i="4"/>
  <c r="H123" i="4"/>
  <c r="H219" i="4"/>
  <c r="H314" i="4"/>
  <c r="H122" i="4"/>
  <c r="H292" i="4"/>
  <c r="H144" i="4"/>
  <c r="H220" i="4"/>
  <c r="H289" i="4"/>
  <c r="H268" i="4"/>
  <c r="H241" i="4"/>
  <c r="H192" i="4"/>
  <c r="H193" i="4"/>
  <c r="H339" i="4"/>
  <c r="H217" i="4"/>
  <c r="H96" i="4"/>
  <c r="H361" i="4"/>
  <c r="H170" i="4"/>
  <c r="H100" i="4"/>
  <c r="H264" i="4"/>
  <c r="H313" i="4"/>
  <c r="H244" i="4"/>
  <c r="H171" i="4"/>
  <c r="H265" i="4"/>
  <c r="H124" i="4"/>
  <c r="H216" i="4"/>
  <c r="H218" i="4"/>
  <c r="H360" i="4"/>
  <c r="H288" i="4"/>
  <c r="H196" i="4"/>
  <c r="H145" i="4"/>
  <c r="H97" i="4"/>
  <c r="H338" i="4"/>
  <c r="H98" i="4"/>
  <c r="H148" i="4"/>
  <c r="H120" i="4"/>
  <c r="H169" i="4"/>
  <c r="H168" i="4"/>
  <c r="H315" i="4"/>
  <c r="H242" i="4"/>
  <c r="H146" i="4"/>
  <c r="H121" i="4"/>
  <c r="H240" i="4"/>
  <c r="H291" i="4"/>
  <c r="H194" i="4"/>
  <c r="H337" i="4"/>
  <c r="H172" i="4"/>
  <c r="H364" i="4"/>
  <c r="H266" i="4"/>
  <c r="H99" i="4"/>
  <c r="H290" i="4"/>
  <c r="H72" i="4"/>
  <c r="H73" i="4"/>
  <c r="H74" i="4"/>
  <c r="H75" i="4"/>
  <c r="H76" i="4"/>
  <c r="H51" i="4"/>
  <c r="H48" i="4"/>
  <c r="H49" i="4"/>
  <c r="H50" i="4"/>
  <c r="H52" i="4"/>
  <c r="H26" i="4"/>
  <c r="H24" i="4"/>
  <c r="H27" i="4"/>
  <c r="H28" i="4"/>
  <c r="H25" i="4"/>
  <c r="E353" i="4"/>
  <c r="G353" i="4" s="1"/>
  <c r="H353" i="4" s="1"/>
  <c r="E354" i="4"/>
  <c r="G354" i="4" s="1"/>
  <c r="H354" i="4" s="1"/>
  <c r="E358" i="4"/>
  <c r="E355" i="4"/>
  <c r="G355" i="4" s="1"/>
  <c r="H355" i="4" s="1"/>
  <c r="E356" i="4"/>
  <c r="G356" i="4" s="1"/>
  <c r="H356" i="4" s="1"/>
  <c r="E352" i="4"/>
  <c r="G352" i="4" s="1"/>
  <c r="H352" i="4" s="1"/>
  <c r="E329" i="4"/>
  <c r="G329" i="4" s="1"/>
  <c r="H329" i="4" s="1"/>
  <c r="E334" i="4"/>
  <c r="E330" i="4"/>
  <c r="G330" i="4" s="1"/>
  <c r="H330" i="4" s="1"/>
  <c r="E331" i="4"/>
  <c r="G331" i="4" s="1"/>
  <c r="H331" i="4" s="1"/>
  <c r="E332" i="4"/>
  <c r="G332" i="4" s="1"/>
  <c r="H332" i="4" s="1"/>
  <c r="E328" i="4"/>
  <c r="G328" i="4" s="1"/>
  <c r="H328" i="4" s="1"/>
  <c r="E305" i="4"/>
  <c r="G305" i="4" s="1"/>
  <c r="H305" i="4" s="1"/>
  <c r="E306" i="4"/>
  <c r="G306" i="4" s="1"/>
  <c r="H306" i="4" s="1"/>
  <c r="E307" i="4"/>
  <c r="G307" i="4" s="1"/>
  <c r="H307" i="4" s="1"/>
  <c r="E308" i="4"/>
  <c r="G308" i="4" s="1"/>
  <c r="H308" i="4" s="1"/>
  <c r="E304" i="4"/>
  <c r="G304" i="4" s="1"/>
  <c r="H304" i="4" s="1"/>
  <c r="E310" i="4"/>
  <c r="E281" i="4"/>
  <c r="G281" i="4" s="1"/>
  <c r="H281" i="4" s="1"/>
  <c r="E282" i="4"/>
  <c r="G282" i="4" s="1"/>
  <c r="H282" i="4" s="1"/>
  <c r="E283" i="4"/>
  <c r="G283" i="4" s="1"/>
  <c r="H283" i="4" s="1"/>
  <c r="E284" i="4"/>
  <c r="G284" i="4" s="1"/>
  <c r="H284" i="4" s="1"/>
  <c r="E280" i="4"/>
  <c r="G280" i="4" s="1"/>
  <c r="H280" i="4" s="1"/>
  <c r="E286" i="4"/>
  <c r="E233" i="4"/>
  <c r="G233" i="4" s="1"/>
  <c r="H233" i="4" s="1"/>
  <c r="E234" i="4"/>
  <c r="G234" i="4" s="1"/>
  <c r="H234" i="4" s="1"/>
  <c r="E235" i="4"/>
  <c r="G235" i="4" s="1"/>
  <c r="H235" i="4" s="1"/>
  <c r="E236" i="4"/>
  <c r="G236" i="4" s="1"/>
  <c r="H236" i="4" s="1"/>
  <c r="E232" i="4"/>
  <c r="G232" i="4" s="1"/>
  <c r="H232" i="4" s="1"/>
  <c r="E238" i="4"/>
  <c r="E209" i="4"/>
  <c r="G209" i="4" s="1"/>
  <c r="H209" i="4" s="1"/>
  <c r="E210" i="4"/>
  <c r="G210" i="4" s="1"/>
  <c r="H210" i="4" s="1"/>
  <c r="E211" i="4"/>
  <c r="G211" i="4" s="1"/>
  <c r="H211" i="4" s="1"/>
  <c r="E214" i="4"/>
  <c r="E212" i="4"/>
  <c r="G212" i="4" s="1"/>
  <c r="H212" i="4" s="1"/>
  <c r="E208" i="4"/>
  <c r="G208" i="4" s="1"/>
  <c r="H208" i="4" s="1"/>
  <c r="E185" i="4"/>
  <c r="G185" i="4" s="1"/>
  <c r="H185" i="4" s="1"/>
  <c r="E186" i="4"/>
  <c r="G186" i="4" s="1"/>
  <c r="H186" i="4" s="1"/>
  <c r="E190" i="4"/>
  <c r="E187" i="4"/>
  <c r="G187" i="4" s="1"/>
  <c r="H187" i="4" s="1"/>
  <c r="E188" i="4"/>
  <c r="G188" i="4" s="1"/>
  <c r="H188" i="4" s="1"/>
  <c r="E184" i="4"/>
  <c r="G184" i="4" s="1"/>
  <c r="H184" i="4" s="1"/>
  <c r="E161" i="4"/>
  <c r="G161" i="4" s="1"/>
  <c r="H161" i="4" s="1"/>
  <c r="E166" i="4"/>
  <c r="E162" i="4"/>
  <c r="G162" i="4" s="1"/>
  <c r="H162" i="4" s="1"/>
  <c r="E163" i="4"/>
  <c r="G163" i="4" s="1"/>
  <c r="H163" i="4" s="1"/>
  <c r="E164" i="4"/>
  <c r="G164" i="4" s="1"/>
  <c r="H164" i="4" s="1"/>
  <c r="E160" i="4"/>
  <c r="G160" i="4" s="1"/>
  <c r="H160" i="4" s="1"/>
  <c r="E142" i="4"/>
  <c r="E137" i="4"/>
  <c r="G137" i="4" s="1"/>
  <c r="H137" i="4" s="1"/>
  <c r="E138" i="4"/>
  <c r="G138" i="4" s="1"/>
  <c r="H138" i="4" s="1"/>
  <c r="E139" i="4"/>
  <c r="G139" i="4" s="1"/>
  <c r="H139" i="4" s="1"/>
  <c r="E140" i="4"/>
  <c r="G140" i="4" s="1"/>
  <c r="H140" i="4" s="1"/>
  <c r="E136" i="4"/>
  <c r="G136" i="4" s="1"/>
  <c r="H136" i="4" s="1"/>
  <c r="E113" i="4"/>
  <c r="G113" i="4" s="1"/>
  <c r="H113" i="4" s="1"/>
  <c r="E114" i="4"/>
  <c r="G114" i="4" s="1"/>
  <c r="H114" i="4" s="1"/>
  <c r="E115" i="4"/>
  <c r="G115" i="4" s="1"/>
  <c r="H115" i="4" s="1"/>
  <c r="E116" i="4"/>
  <c r="G116" i="4" s="1"/>
  <c r="H116" i="4" s="1"/>
  <c r="E112" i="4"/>
  <c r="G112" i="4" s="1"/>
  <c r="H112" i="4" s="1"/>
  <c r="E118" i="4"/>
  <c r="E91" i="4"/>
  <c r="G91" i="4" s="1"/>
  <c r="H91" i="4" s="1"/>
  <c r="E88" i="4"/>
  <c r="G88" i="4" s="1"/>
  <c r="E89" i="4"/>
  <c r="G89" i="4" s="1"/>
  <c r="H89" i="4" s="1"/>
  <c r="E90" i="4"/>
  <c r="G90" i="4" s="1"/>
  <c r="H90" i="4" s="1"/>
  <c r="E94" i="4"/>
  <c r="E92" i="4"/>
  <c r="G92" i="4" s="1"/>
  <c r="H92" i="4" s="1"/>
  <c r="E64" i="4"/>
  <c r="G64" i="4" s="1"/>
  <c r="H64" i="4" s="1"/>
  <c r="E70" i="4"/>
  <c r="E65" i="4"/>
  <c r="G65" i="4" s="1"/>
  <c r="H65" i="4" s="1"/>
  <c r="E66" i="4"/>
  <c r="G66" i="4" s="1"/>
  <c r="H66" i="4" s="1"/>
  <c r="E67" i="4"/>
  <c r="G67" i="4" s="1"/>
  <c r="H67" i="4" s="1"/>
  <c r="E68" i="4"/>
  <c r="G68" i="4" s="1"/>
  <c r="H68" i="4" s="1"/>
  <c r="E262" i="4"/>
  <c r="E257" i="4"/>
  <c r="G257" i="4" s="1"/>
  <c r="H257" i="4" s="1"/>
  <c r="E258" i="4"/>
  <c r="G258" i="4" s="1"/>
  <c r="H258" i="4" s="1"/>
  <c r="E259" i="4"/>
  <c r="G259" i="4" s="1"/>
  <c r="H259" i="4" s="1"/>
  <c r="E260" i="4"/>
  <c r="G260" i="4" s="1"/>
  <c r="H260" i="4" s="1"/>
  <c r="E256" i="4"/>
  <c r="G256" i="4" s="1"/>
  <c r="H256" i="4" s="1"/>
  <c r="H125" i="4"/>
  <c r="H221" i="4"/>
  <c r="H269" i="4"/>
  <c r="H101" i="4"/>
  <c r="H197" i="4"/>
  <c r="H245" i="4"/>
  <c r="H341" i="4"/>
  <c r="H77" i="4"/>
  <c r="H293" i="4"/>
  <c r="H149" i="4"/>
  <c r="H173" i="4"/>
  <c r="H317" i="4"/>
  <c r="H53" i="4"/>
  <c r="H365" i="4"/>
  <c r="E46" i="4"/>
  <c r="G46" i="4" s="1"/>
  <c r="E42" i="4"/>
  <c r="G42" i="4" s="1"/>
  <c r="H42" i="4" s="1"/>
  <c r="E40" i="4"/>
  <c r="G40" i="4" s="1"/>
  <c r="H40" i="4" s="1"/>
  <c r="E41" i="4"/>
  <c r="G41" i="4" s="1"/>
  <c r="H41" i="4" s="1"/>
  <c r="E43" i="4"/>
  <c r="G43" i="4" s="1"/>
  <c r="H43" i="4" s="1"/>
  <c r="E44" i="4"/>
  <c r="G44" i="4" s="1"/>
  <c r="H44" i="4" s="1"/>
  <c r="B20" i="52"/>
  <c r="B19" i="52"/>
  <c r="B18" i="52"/>
  <c r="B17" i="52"/>
  <c r="C20" i="52"/>
  <c r="C19" i="52"/>
  <c r="C18" i="52"/>
  <c r="C17" i="52"/>
  <c r="C16" i="52"/>
  <c r="B16" i="52"/>
  <c r="B15" i="52"/>
  <c r="C14" i="52"/>
  <c r="B14" i="52"/>
  <c r="C13" i="52"/>
  <c r="B13" i="52"/>
  <c r="C12" i="52"/>
  <c r="B12" i="52"/>
  <c r="C11" i="52"/>
  <c r="B11" i="52"/>
  <c r="C10" i="52"/>
  <c r="B10" i="52"/>
  <c r="C9" i="52"/>
  <c r="B9" i="52"/>
  <c r="C8" i="52"/>
  <c r="C6" i="52"/>
  <c r="B8" i="52"/>
  <c r="B7" i="52"/>
  <c r="B6" i="52"/>
  <c r="D14" i="52" l="1"/>
  <c r="E14" i="52"/>
  <c r="D6" i="52"/>
  <c r="E6" i="52"/>
  <c r="E7" i="52"/>
  <c r="D7" i="52"/>
  <c r="E8" i="52"/>
  <c r="D8" i="52"/>
  <c r="E9" i="52"/>
  <c r="D9" i="52"/>
  <c r="E10" i="52"/>
  <c r="D10" i="52"/>
  <c r="E11" i="52"/>
  <c r="D11" i="52"/>
  <c r="E12" i="52"/>
  <c r="D12" i="52"/>
  <c r="E13" i="52"/>
  <c r="D13" i="52"/>
  <c r="E15" i="52"/>
  <c r="D15" i="52"/>
  <c r="D16" i="52"/>
  <c r="E16" i="52"/>
  <c r="D17" i="52"/>
  <c r="E17" i="52"/>
  <c r="D18" i="52"/>
  <c r="E18" i="52"/>
  <c r="E19" i="52"/>
  <c r="D19" i="52"/>
  <c r="E20" i="52"/>
  <c r="D20" i="52"/>
  <c r="H88" i="4"/>
  <c r="H87" i="4" s="1"/>
  <c r="G87" i="4"/>
  <c r="G9" i="52" s="1"/>
  <c r="G358" i="4"/>
  <c r="E359" i="4"/>
  <c r="G359" i="4" s="1"/>
  <c r="H359" i="4" s="1"/>
  <c r="G334" i="4"/>
  <c r="E335" i="4"/>
  <c r="G335" i="4" s="1"/>
  <c r="H335" i="4" s="1"/>
  <c r="E311" i="4"/>
  <c r="G311" i="4" s="1"/>
  <c r="H311" i="4" s="1"/>
  <c r="G310" i="4"/>
  <c r="E287" i="4"/>
  <c r="G287" i="4" s="1"/>
  <c r="H287" i="4" s="1"/>
  <c r="G286" i="4"/>
  <c r="G238" i="4"/>
  <c r="E239" i="4"/>
  <c r="G239" i="4" s="1"/>
  <c r="H239" i="4" s="1"/>
  <c r="G214" i="4"/>
  <c r="E215" i="4"/>
  <c r="G215" i="4" s="1"/>
  <c r="H215" i="4" s="1"/>
  <c r="E191" i="4"/>
  <c r="G191" i="4" s="1"/>
  <c r="H191" i="4" s="1"/>
  <c r="G190" i="4"/>
  <c r="E167" i="4"/>
  <c r="G167" i="4" s="1"/>
  <c r="H167" i="4" s="1"/>
  <c r="G166" i="4"/>
  <c r="G142" i="4"/>
  <c r="E143" i="4"/>
  <c r="G143" i="4" s="1"/>
  <c r="H143" i="4" s="1"/>
  <c r="E119" i="4"/>
  <c r="G119" i="4" s="1"/>
  <c r="H119" i="4" s="1"/>
  <c r="G118" i="4"/>
  <c r="G94" i="4"/>
  <c r="E95" i="4"/>
  <c r="G95" i="4" s="1"/>
  <c r="H95" i="4" s="1"/>
  <c r="G70" i="4"/>
  <c r="E71" i="4"/>
  <c r="G71" i="4" s="1"/>
  <c r="H71" i="4" s="1"/>
  <c r="E47" i="4"/>
  <c r="G47" i="4" s="1"/>
  <c r="H47" i="4" s="1"/>
  <c r="G262" i="4"/>
  <c r="E263" i="4"/>
  <c r="G263" i="4" s="1"/>
  <c r="H263" i="4" s="1"/>
  <c r="H46" i="4"/>
  <c r="E22" i="4"/>
  <c r="E23" i="4" s="1"/>
  <c r="G23" i="4" s="1"/>
  <c r="G351" i="4"/>
  <c r="G20" i="52" s="1"/>
  <c r="H351" i="4"/>
  <c r="G327" i="4"/>
  <c r="G19" i="52" s="1"/>
  <c r="H327" i="4"/>
  <c r="H303" i="4"/>
  <c r="G303" i="4"/>
  <c r="G18" i="52" s="1"/>
  <c r="G279" i="4"/>
  <c r="G17" i="52" s="1"/>
  <c r="H279" i="4"/>
  <c r="G255" i="4"/>
  <c r="G16" i="52" s="1"/>
  <c r="H255" i="4"/>
  <c r="G231" i="4"/>
  <c r="G15" i="52" s="1"/>
  <c r="H231" i="4"/>
  <c r="G207" i="4"/>
  <c r="G14" i="52" s="1"/>
  <c r="H207" i="4"/>
  <c r="H183" i="4"/>
  <c r="G183" i="4"/>
  <c r="G13" i="52" s="1"/>
  <c r="G159" i="4"/>
  <c r="G12" i="52" s="1"/>
  <c r="H159" i="4"/>
  <c r="G135" i="4"/>
  <c r="G11" i="52" s="1"/>
  <c r="H135" i="4"/>
  <c r="G111" i="4"/>
  <c r="G10" i="52" s="1"/>
  <c r="H111" i="4"/>
  <c r="G63" i="4"/>
  <c r="G8" i="52" s="1"/>
  <c r="H63" i="4"/>
  <c r="G39" i="4"/>
  <c r="G7" i="52" s="1"/>
  <c r="H39" i="4"/>
  <c r="G309" i="4" l="1"/>
  <c r="G318" i="4" s="1"/>
  <c r="G285" i="4"/>
  <c r="G294" i="4" s="1"/>
  <c r="G165" i="4"/>
  <c r="G174" i="4" s="1"/>
  <c r="H12" i="52" s="1"/>
  <c r="G141" i="4"/>
  <c r="G150" i="4" s="1"/>
  <c r="H11" i="52" s="1"/>
  <c r="G189" i="4"/>
  <c r="G198" i="4" s="1"/>
  <c r="G333" i="4"/>
  <c r="G342" i="4" s="1"/>
  <c r="H19" i="52" s="1"/>
  <c r="G357" i="4"/>
  <c r="G366" i="4" s="1"/>
  <c r="H366" i="4" s="1"/>
  <c r="H367" i="4" s="1"/>
  <c r="J20" i="52" s="1"/>
  <c r="F17" i="52"/>
  <c r="G261" i="4"/>
  <c r="G270" i="4" s="1"/>
  <c r="G237" i="4"/>
  <c r="G246" i="4" s="1"/>
  <c r="H15" i="52" s="1"/>
  <c r="G213" i="4"/>
  <c r="G222" i="4" s="1"/>
  <c r="G223" i="4" s="1"/>
  <c r="I14" i="52" s="1"/>
  <c r="F13" i="52"/>
  <c r="G117" i="4"/>
  <c r="G126" i="4" s="1"/>
  <c r="H10" i="52" s="1"/>
  <c r="F9" i="52"/>
  <c r="G93" i="4"/>
  <c r="G69" i="4"/>
  <c r="G78" i="4" s="1"/>
  <c r="H8" i="52" s="1"/>
  <c r="H45" i="4"/>
  <c r="G45" i="4"/>
  <c r="G54" i="4" s="1"/>
  <c r="F18" i="52"/>
  <c r="F14" i="52"/>
  <c r="F20" i="52"/>
  <c r="F12" i="52"/>
  <c r="F8" i="52"/>
  <c r="F15" i="52"/>
  <c r="F7" i="52"/>
  <c r="F16" i="52"/>
  <c r="F6" i="52"/>
  <c r="F10" i="52"/>
  <c r="F11" i="52"/>
  <c r="F19" i="52"/>
  <c r="H358" i="4"/>
  <c r="H357" i="4" s="1"/>
  <c r="H334" i="4"/>
  <c r="H333" i="4" s="1"/>
  <c r="H18" i="52"/>
  <c r="H310" i="4"/>
  <c r="H309" i="4" s="1"/>
  <c r="H286" i="4"/>
  <c r="H285" i="4" s="1"/>
  <c r="H238" i="4"/>
  <c r="H237" i="4" s="1"/>
  <c r="H214" i="4"/>
  <c r="H213" i="4" s="1"/>
  <c r="H190" i="4"/>
  <c r="H189" i="4" s="1"/>
  <c r="H166" i="4"/>
  <c r="H165" i="4" s="1"/>
  <c r="H142" i="4"/>
  <c r="H141" i="4" s="1"/>
  <c r="H118" i="4"/>
  <c r="H117" i="4" s="1"/>
  <c r="H94" i="4"/>
  <c r="H93" i="4" s="1"/>
  <c r="H70" i="4"/>
  <c r="H69" i="4" s="1"/>
  <c r="H262" i="4"/>
  <c r="H261" i="4" s="1"/>
  <c r="G55" i="4" l="1"/>
  <c r="H246" i="4"/>
  <c r="H247" i="4" s="1"/>
  <c r="J15" i="52" s="1"/>
  <c r="G247" i="4"/>
  <c r="I15" i="52" s="1"/>
  <c r="G367" i="4"/>
  <c r="I20" i="52" s="1"/>
  <c r="H20" i="52"/>
  <c r="G343" i="4"/>
  <c r="I19" i="52" s="1"/>
  <c r="H342" i="4"/>
  <c r="H343" i="4" s="1"/>
  <c r="J19" i="52" s="1"/>
  <c r="H318" i="4"/>
  <c r="H319" i="4" s="1"/>
  <c r="J18" i="52" s="1"/>
  <c r="G319" i="4"/>
  <c r="I18" i="52" s="1"/>
  <c r="H294" i="4"/>
  <c r="H295" i="4" s="1"/>
  <c r="J17" i="52" s="1"/>
  <c r="H17" i="52"/>
  <c r="G295" i="4"/>
  <c r="I17" i="52" s="1"/>
  <c r="G271" i="4"/>
  <c r="I16" i="52" s="1"/>
  <c r="H16" i="52"/>
  <c r="H222" i="4"/>
  <c r="H223" i="4" s="1"/>
  <c r="J14" i="52" s="1"/>
  <c r="H14" i="52"/>
  <c r="H198" i="4"/>
  <c r="H199" i="4" s="1"/>
  <c r="J13" i="52" s="1"/>
  <c r="H13" i="52"/>
  <c r="H174" i="4"/>
  <c r="H175" i="4" s="1"/>
  <c r="J12" i="52" s="1"/>
  <c r="G175" i="4"/>
  <c r="I12" i="52" s="1"/>
  <c r="G151" i="4"/>
  <c r="I11" i="52" s="1"/>
  <c r="H150" i="4"/>
  <c r="H151" i="4" s="1"/>
  <c r="J11" i="52" s="1"/>
  <c r="H126" i="4"/>
  <c r="H127" i="4" s="1"/>
  <c r="J10" i="52" s="1"/>
  <c r="G127" i="4"/>
  <c r="I10" i="52" s="1"/>
  <c r="H78" i="4"/>
  <c r="H79" i="4" s="1"/>
  <c r="J8" i="52" s="1"/>
  <c r="G79" i="4"/>
  <c r="I8" i="52" s="1"/>
  <c r="G199" i="4"/>
  <c r="I13" i="52" s="1"/>
  <c r="H270" i="4"/>
  <c r="H271" i="4" s="1"/>
  <c r="J16" i="52" s="1"/>
  <c r="G102" i="4"/>
  <c r="G103" i="4" l="1"/>
  <c r="I9" i="52" s="1"/>
  <c r="H9" i="52"/>
  <c r="I7" i="52"/>
  <c r="H7" i="52"/>
  <c r="H54" i="4"/>
  <c r="H102" i="4"/>
  <c r="H103" i="4" s="1"/>
  <c r="J9" i="52" s="1"/>
  <c r="H55" i="4" l="1"/>
  <c r="J7" i="52" s="1"/>
  <c r="H23" i="4"/>
  <c r="H29" i="4"/>
  <c r="G22" i="4"/>
  <c r="G21" i="4" s="1"/>
  <c r="G20" i="4"/>
  <c r="H20" i="4" s="1"/>
  <c r="G19" i="4"/>
  <c r="H19" i="4" s="1"/>
  <c r="G18" i="4"/>
  <c r="H18" i="4" s="1"/>
  <c r="G17" i="4"/>
  <c r="H17" i="4" s="1"/>
  <c r="G16" i="4"/>
  <c r="H22" i="4" l="1"/>
  <c r="H21" i="4" s="1"/>
  <c r="G30" i="4"/>
  <c r="G15" i="4"/>
  <c r="G6" i="52" s="1"/>
  <c r="G21" i="52" s="1"/>
  <c r="H16" i="4"/>
  <c r="H15" i="4" s="1"/>
  <c r="H6" i="52" l="1"/>
  <c r="H21" i="52" s="1"/>
  <c r="G31" i="4"/>
  <c r="H30" i="4"/>
  <c r="H31" i="4" s="1"/>
  <c r="I6" i="52" l="1"/>
  <c r="G7" i="4"/>
  <c r="J6" i="52"/>
  <c r="H7" i="4"/>
  <c r="O32" i="41"/>
  <c r="N32" i="41"/>
  <c r="H32" i="41"/>
  <c r="D32" i="41"/>
  <c r="C32" i="41"/>
  <c r="B32" i="41"/>
  <c r="O31" i="41"/>
  <c r="N31" i="41"/>
  <c r="H31" i="41"/>
  <c r="D31" i="41"/>
  <c r="C31" i="41"/>
  <c r="B31" i="41"/>
  <c r="O30" i="41"/>
  <c r="N30" i="41"/>
  <c r="H30" i="41"/>
  <c r="D30" i="41"/>
  <c r="C30" i="41"/>
  <c r="B30" i="41"/>
  <c r="O29" i="41"/>
  <c r="N29" i="41"/>
  <c r="H29" i="41"/>
  <c r="D29" i="41"/>
  <c r="C29" i="41"/>
  <c r="B29" i="41"/>
  <c r="O28" i="41"/>
  <c r="N28" i="41"/>
  <c r="H28" i="41"/>
  <c r="D28" i="41"/>
  <c r="C28" i="41"/>
  <c r="B28" i="41"/>
  <c r="O27" i="41"/>
  <c r="N27" i="41"/>
  <c r="H27" i="41"/>
  <c r="D27" i="41"/>
  <c r="C27" i="41"/>
  <c r="B27" i="41"/>
  <c r="O26" i="41"/>
  <c r="N26" i="41"/>
  <c r="H26" i="41"/>
  <c r="D26" i="41"/>
  <c r="C26" i="41"/>
  <c r="B26" i="41"/>
  <c r="O25" i="41"/>
  <c r="N25" i="41"/>
  <c r="H25" i="41"/>
  <c r="D25" i="41"/>
  <c r="C25" i="41"/>
  <c r="B25" i="41"/>
  <c r="O24" i="41"/>
  <c r="N24" i="41"/>
  <c r="H24" i="41"/>
  <c r="D24" i="41"/>
  <c r="C24" i="41"/>
  <c r="B24" i="41"/>
  <c r="O23" i="41"/>
  <c r="N23" i="41"/>
  <c r="H23" i="41"/>
  <c r="D23" i="41"/>
  <c r="C23" i="41"/>
  <c r="B23" i="41"/>
  <c r="O22" i="41"/>
  <c r="N22" i="41"/>
  <c r="H22" i="41"/>
  <c r="D22" i="41"/>
  <c r="C22" i="41"/>
  <c r="B22" i="41"/>
  <c r="O21" i="41"/>
  <c r="N21" i="41"/>
  <c r="H21" i="41"/>
  <c r="D21" i="41"/>
  <c r="C21" i="41"/>
  <c r="B21" i="41"/>
  <c r="O20" i="41"/>
  <c r="N20" i="41"/>
  <c r="H20" i="41"/>
  <c r="D20" i="41"/>
  <c r="C20" i="41"/>
  <c r="B20" i="41"/>
  <c r="O19" i="41"/>
  <c r="N19" i="41"/>
  <c r="H19" i="41"/>
  <c r="D19" i="41"/>
  <c r="C19" i="41"/>
  <c r="B19" i="41"/>
  <c r="O18" i="41"/>
  <c r="N18" i="41"/>
  <c r="H18" i="41"/>
  <c r="D18" i="41"/>
  <c r="C18" i="41"/>
  <c r="B18" i="41"/>
  <c r="O17" i="41"/>
  <c r="N17" i="41"/>
  <c r="H17" i="41"/>
  <c r="D17" i="41"/>
  <c r="C17" i="41"/>
  <c r="B17" i="41"/>
  <c r="O16" i="41"/>
  <c r="N16" i="41"/>
  <c r="H16" i="41"/>
  <c r="D16" i="41"/>
  <c r="C16" i="41"/>
  <c r="B16" i="41"/>
  <c r="O15" i="41"/>
  <c r="N15" i="41"/>
  <c r="H15" i="41"/>
  <c r="D15" i="41"/>
  <c r="C15" i="41"/>
  <c r="B15" i="41"/>
  <c r="O14" i="41"/>
  <c r="N14" i="41"/>
  <c r="H14" i="41"/>
  <c r="D14" i="41"/>
  <c r="C14" i="41"/>
  <c r="B14" i="41"/>
  <c r="O13" i="41"/>
  <c r="N13" i="41"/>
  <c r="H13" i="41"/>
  <c r="D13" i="41"/>
  <c r="C13" i="41"/>
  <c r="B13" i="41"/>
  <c r="O12" i="41"/>
  <c r="N12" i="41"/>
  <c r="H12" i="41"/>
  <c r="D12" i="41"/>
  <c r="C12" i="41"/>
  <c r="B12" i="41"/>
  <c r="O11" i="41"/>
  <c r="N11" i="41"/>
  <c r="H11" i="41"/>
  <c r="D11" i="41"/>
  <c r="C11" i="41"/>
  <c r="B11" i="41"/>
  <c r="O10" i="41"/>
  <c r="N10" i="41"/>
  <c r="H10" i="41"/>
  <c r="D10" i="41"/>
  <c r="C10" i="41"/>
  <c r="B10" i="41"/>
  <c r="O9" i="41"/>
  <c r="N9" i="41"/>
  <c r="H9" i="41"/>
  <c r="D9" i="41"/>
  <c r="C9" i="41"/>
  <c r="B9" i="41"/>
  <c r="O8" i="41"/>
  <c r="N8" i="41"/>
  <c r="H8" i="41"/>
  <c r="D8" i="41"/>
  <c r="C8" i="41"/>
  <c r="B8" i="41"/>
  <c r="I21" i="52" l="1"/>
  <c r="J21" i="52"/>
  <c r="I31" i="41"/>
  <c r="J21" i="41"/>
  <c r="I9" i="41"/>
  <c r="J12" i="41"/>
  <c r="I14" i="41"/>
  <c r="I15" i="41"/>
  <c r="I16" i="41"/>
  <c r="J17" i="41"/>
  <c r="I17" i="41"/>
  <c r="J20" i="41"/>
  <c r="J24" i="41"/>
  <c r="J32" i="41"/>
  <c r="J30" i="41"/>
  <c r="I30" i="41"/>
  <c r="I29" i="41"/>
  <c r="J26" i="41"/>
  <c r="J25" i="41"/>
  <c r="I25" i="41"/>
  <c r="I24" i="41"/>
  <c r="I23" i="41"/>
  <c r="J23" i="41"/>
  <c r="J22" i="41"/>
  <c r="I21" i="41"/>
  <c r="I20" i="41"/>
  <c r="J19" i="41"/>
  <c r="I18" i="41"/>
  <c r="J16" i="41"/>
  <c r="J15" i="41"/>
  <c r="J14" i="41"/>
  <c r="J13" i="41"/>
  <c r="I12" i="41"/>
  <c r="J11" i="41"/>
  <c r="I11" i="41"/>
  <c r="J24" i="52" l="1"/>
  <c r="J27" i="52" s="1"/>
  <c r="I25" i="52"/>
  <c r="J31" i="41"/>
  <c r="I10" i="41"/>
  <c r="I13" i="41"/>
  <c r="J29" i="41"/>
  <c r="I19" i="41"/>
  <c r="J10" i="41"/>
  <c r="J18" i="41"/>
  <c r="I22" i="41"/>
  <c r="I26" i="41"/>
  <c r="I27" i="41"/>
  <c r="I28" i="41"/>
  <c r="J28" i="41"/>
  <c r="I32" i="41"/>
  <c r="J27" i="41"/>
  <c r="J29" i="52" l="1"/>
  <c r="J28" i="52"/>
  <c r="I27" i="52"/>
  <c r="J9" i="41"/>
  <c r="O2" i="41" l="1"/>
  <c r="O3" i="41" l="1"/>
  <c r="O5" i="41"/>
  <c r="O4" i="41"/>
  <c r="C4" i="41" l="1"/>
  <c r="I3" i="41"/>
  <c r="D4" i="41"/>
  <c r="C5" i="41"/>
  <c r="C2" i="41"/>
  <c r="I5" i="41"/>
  <c r="D3" i="41"/>
  <c r="I4" i="41"/>
  <c r="C3" i="41"/>
  <c r="D5" i="41"/>
  <c r="D2" i="41"/>
  <c r="J3" i="41" l="1"/>
  <c r="J5" i="41" l="1"/>
  <c r="J2" i="41"/>
  <c r="J4" i="41"/>
  <c r="J8" i="41" l="1"/>
  <c r="I2" i="41"/>
  <c r="I8" i="41"/>
</calcChain>
</file>

<file path=xl/sharedStrings.xml><?xml version="1.0" encoding="utf-8"?>
<sst xmlns="http://schemas.openxmlformats.org/spreadsheetml/2006/main" count="847" uniqueCount="444">
  <si>
    <t>Vykdytojo tipas</t>
  </si>
  <si>
    <t>MT VID. intensyvumas</t>
  </si>
  <si>
    <t>EP VID. intensyvumas</t>
  </si>
  <si>
    <t>TIS</t>
  </si>
  <si>
    <t>FS</t>
  </si>
  <si>
    <t>Juridinis asmuo</t>
  </si>
  <si>
    <t>Pareiškėjas</t>
  </si>
  <si>
    <t>Partneris Nr. 1</t>
  </si>
  <si>
    <t>Partneris Nr. 2</t>
  </si>
  <si>
    <t>Partneris Nr. 3</t>
  </si>
  <si>
    <t>Veiklos Nr.</t>
  </si>
  <si>
    <t>Veiklos tipas</t>
  </si>
  <si>
    <t>Intensyvumas</t>
  </si>
  <si>
    <t>Nr.</t>
  </si>
  <si>
    <t>Finansavimo suma, Eur</t>
  </si>
  <si>
    <t>Išlaidų pavadinimas</t>
  </si>
  <si>
    <t>Matavimo vnt.</t>
  </si>
  <si>
    <t>Kiekis</t>
  </si>
  <si>
    <t>Vieneto kaina be PVM, Eur</t>
  </si>
  <si>
    <t>Tinkamų finansuoti išlaidų suma be PVM, Eur</t>
  </si>
  <si>
    <t>5.1</t>
  </si>
  <si>
    <t>5.2</t>
  </si>
  <si>
    <t>5.3</t>
  </si>
  <si>
    <t>val.</t>
  </si>
  <si>
    <t>Dienpinigiai</t>
  </si>
  <si>
    <t>Kelionės išlaidos</t>
  </si>
  <si>
    <t>4.1</t>
  </si>
  <si>
    <t>4.2</t>
  </si>
  <si>
    <t>4.3</t>
  </si>
  <si>
    <t>1.1</t>
  </si>
  <si>
    <t>1.2</t>
  </si>
  <si>
    <t>1.3</t>
  </si>
  <si>
    <t>2.2</t>
  </si>
  <si>
    <t>2.3</t>
  </si>
  <si>
    <t>3.1</t>
  </si>
  <si>
    <t>3.2</t>
  </si>
  <si>
    <t>3.3</t>
  </si>
  <si>
    <t>6.1</t>
  </si>
  <si>
    <t>6.2</t>
  </si>
  <si>
    <t>6.3</t>
  </si>
  <si>
    <t>7.1</t>
  </si>
  <si>
    <t>7.2</t>
  </si>
  <si>
    <t>7.3</t>
  </si>
  <si>
    <t>8.1</t>
  </si>
  <si>
    <t>8.2</t>
  </si>
  <si>
    <t>8.3</t>
  </si>
  <si>
    <t>Finansuojamoji dalis:</t>
  </si>
  <si>
    <t>Projektą vykdančio personalo darbo užmokesčio išlaidos komandiruotės laikotarpiu</t>
  </si>
  <si>
    <t>1.1.1</t>
  </si>
  <si>
    <t>1.1.2</t>
  </si>
  <si>
    <t>1.1.3</t>
  </si>
  <si>
    <t>1.1.4</t>
  </si>
  <si>
    <t>1.1.5</t>
  </si>
  <si>
    <t>Apgyvendinimo išlaidos (gyvenamojo ploto nuoma)</t>
  </si>
  <si>
    <t>1.2.1</t>
  </si>
  <si>
    <t>1.2.2</t>
  </si>
  <si>
    <t>1.2.3</t>
  </si>
  <si>
    <t>1.2.4</t>
  </si>
  <si>
    <t>Renginio pavadinimas:</t>
  </si>
  <si>
    <t>Renginio trukmė dienomis:</t>
  </si>
  <si>
    <t>Pareiškėjo pavadinimas:</t>
  </si>
  <si>
    <t>Renginio nuoroda internete:</t>
  </si>
  <si>
    <t>Išvykimo į renginį data:</t>
  </si>
  <si>
    <t>Grįžimo iš renginio data:</t>
  </si>
  <si>
    <t>dienos</t>
  </si>
  <si>
    <t>Komandiruotės trukmė dienomis:</t>
  </si>
  <si>
    <t>Renginio pradžios data:</t>
  </si>
  <si>
    <t>Renginio pabaigos data:</t>
  </si>
  <si>
    <t>Į renginį vykstančių asmenų skaičius:</t>
  </si>
  <si>
    <t>1 RENGINYS</t>
  </si>
  <si>
    <t>Iš viso komandiruotės išlaidų (visiems vykstantiems asmenims)</t>
  </si>
  <si>
    <t>naktys</t>
  </si>
  <si>
    <t>Iš viso 1 renginio išlaidų:</t>
  </si>
  <si>
    <t>2 RENGINYS</t>
  </si>
  <si>
    <t>3 RENGINYS</t>
  </si>
  <si>
    <t>4 RENGINYS</t>
  </si>
  <si>
    <t>5 RENGINYS</t>
  </si>
  <si>
    <t>6 RENGINYS</t>
  </si>
  <si>
    <t>7 RENGINYS</t>
  </si>
  <si>
    <t>8 RENGINYS</t>
  </si>
  <si>
    <t>9 RENGINYS</t>
  </si>
  <si>
    <t>10 RENGINYS</t>
  </si>
  <si>
    <t>11 RENGINYS</t>
  </si>
  <si>
    <t>12 RENGINYS</t>
  </si>
  <si>
    <t>13 RENGINYS</t>
  </si>
  <si>
    <t>14 RENGINYS</t>
  </si>
  <si>
    <t>15 RENGINYS</t>
  </si>
  <si>
    <t>15.3</t>
  </si>
  <si>
    <t>15.2.1</t>
  </si>
  <si>
    <t>15.2.2</t>
  </si>
  <si>
    <t>15.2.3</t>
  </si>
  <si>
    <t>15.2.4</t>
  </si>
  <si>
    <t>15.2</t>
  </si>
  <si>
    <t>15.1</t>
  </si>
  <si>
    <t>15.1.1</t>
  </si>
  <si>
    <t>15.1.2</t>
  </si>
  <si>
    <t>15.1.3</t>
  </si>
  <si>
    <t>15.1.4</t>
  </si>
  <si>
    <t>15.1.5</t>
  </si>
  <si>
    <t>Valstybės</t>
  </si>
  <si>
    <t>Afganistano Islamo Respublika</t>
  </si>
  <si>
    <t>Airija</t>
  </si>
  <si>
    <t>Albanijos Respublika</t>
  </si>
  <si>
    <t>Alžyro Liaudies Demokratinė Respublika</t>
  </si>
  <si>
    <t>Andoros Kunigaikštystė</t>
  </si>
  <si>
    <t>Angolos Respublika</t>
  </si>
  <si>
    <t>Argentinos Respublika</t>
  </si>
  <si>
    <t>Armėnijos Respublika</t>
  </si>
  <si>
    <t>Australija</t>
  </si>
  <si>
    <t>Austrijos Respublika</t>
  </si>
  <si>
    <t>Azerbaidžano Respublika</t>
  </si>
  <si>
    <t>Bahamų Sandrauga</t>
  </si>
  <si>
    <t>Bahreino Karalystė</t>
  </si>
  <si>
    <t>Baltarusijos Respublika</t>
  </si>
  <si>
    <t>Bangladešo Liaudies  Respublika</t>
  </si>
  <si>
    <t>Belgijos Karalystė</t>
  </si>
  <si>
    <t>Bosnija ir Hercegovina</t>
  </si>
  <si>
    <t>Botsvanos Respublika</t>
  </si>
  <si>
    <t>Brazilijos Federacinė Respublika</t>
  </si>
  <si>
    <t>Brunėjaus Darusalamas</t>
  </si>
  <si>
    <t>Bulgarijos Respublika</t>
  </si>
  <si>
    <t>Burkina Fasas</t>
  </si>
  <si>
    <t>Butano Karalystė</t>
  </si>
  <si>
    <t>Buvusioji Jugoslavijos Respublika Makedonija</t>
  </si>
  <si>
    <t>Čekijos Respublika</t>
  </si>
  <si>
    <t>Čilės Respublika</t>
  </si>
  <si>
    <t>Danijos Karalystė</t>
  </si>
  <si>
    <t>Dramblio Kaulo Kranto Respublika</t>
  </si>
  <si>
    <t>Egipto Arabų Respublika</t>
  </si>
  <si>
    <t>Ekvadoro Respublika</t>
  </si>
  <si>
    <t>Estijos Respublika</t>
  </si>
  <si>
    <t>Etiopijos Federacinė Demokratinė Respublika</t>
  </si>
  <si>
    <t>Filipinų Respublika</t>
  </si>
  <si>
    <t>Ganos Respublika</t>
  </si>
  <si>
    <t>Graikijos Respublika</t>
  </si>
  <si>
    <t>Gruzija</t>
  </si>
  <si>
    <t>Gvatemalos Respublika</t>
  </si>
  <si>
    <t>Indijos Respublika</t>
  </si>
  <si>
    <t>Indonezijos Respublika</t>
  </si>
  <si>
    <t>Irako Respublika</t>
  </si>
  <si>
    <t>Irano Islamo Respublika</t>
  </si>
  <si>
    <t>Islandijos Respublika</t>
  </si>
  <si>
    <t>Ispanijos Karalystė</t>
  </si>
  <si>
    <t>Italijos Respublika</t>
  </si>
  <si>
    <t>Izraelio Valstybė</t>
  </si>
  <si>
    <t>Ypatingasis Administracinis Kinijos Regionas Honkongas</t>
  </si>
  <si>
    <t>Ypatingasis Administracinis Kinijos Regionas Makao</t>
  </si>
  <si>
    <t>Japonija</t>
  </si>
  <si>
    <t>Jemeno Respublika</t>
  </si>
  <si>
    <t>Jordanijos Hašimitų Karalystė</t>
  </si>
  <si>
    <t>Jungtinė Didžiosios Britanijos ir Šiaurės Airijos Karalystė</t>
  </si>
  <si>
    <t>Jungtinės Amerikos Valstijos</t>
  </si>
  <si>
    <t>Jungtiniai Arabų Emyratai</t>
  </si>
  <si>
    <t>Juodkalnija</t>
  </si>
  <si>
    <t>Kaimanų Salos</t>
  </si>
  <si>
    <t>Kambodžos Karalystė</t>
  </si>
  <si>
    <t>Kanada</t>
  </si>
  <si>
    <t>Kataro Valstybė</t>
  </si>
  <si>
    <t>Kazachstano Respublika</t>
  </si>
  <si>
    <t>Kenijos Respublika</t>
  </si>
  <si>
    <t>Kinijos Liaudies Respublika</t>
  </si>
  <si>
    <t>Kipro Respublika</t>
  </si>
  <si>
    <t>Kirgizijos Respublika</t>
  </si>
  <si>
    <t>Kolumbijos Respublika</t>
  </si>
  <si>
    <t>Kongo Demokratinė Respublika</t>
  </si>
  <si>
    <t>Korėjos Respublika</t>
  </si>
  <si>
    <t>Korėjos Liaudies Demokratinė Respublika</t>
  </si>
  <si>
    <t>Kosovo Respublika</t>
  </si>
  <si>
    <t>Kosta Rikos Respublika</t>
  </si>
  <si>
    <t>Kroatijos Respublika</t>
  </si>
  <si>
    <t>Kubos Respublika</t>
  </si>
  <si>
    <t>Kuveito Valstybė</t>
  </si>
  <si>
    <t>Laoso Liaudies Demokratinė Respublika</t>
  </si>
  <si>
    <t>Latvijos Respublika</t>
  </si>
  <si>
    <t>Lenkijos Respublika</t>
  </si>
  <si>
    <t>Lesoto Karalystė</t>
  </si>
  <si>
    <t>Libano Respublika</t>
  </si>
  <si>
    <t>Liberijos Respublika</t>
  </si>
  <si>
    <t>Libija</t>
  </si>
  <si>
    <t>Lichtenšteino Kunigaikštystė</t>
  </si>
  <si>
    <t>Liuksemburgo Didžioji Hercogystė</t>
  </si>
  <si>
    <t>Madagaskaro Demokratinė Respublika</t>
  </si>
  <si>
    <t>Malaizija</t>
  </si>
  <si>
    <t>Malavio Respublika</t>
  </si>
  <si>
    <t>Malio Respublika</t>
  </si>
  <si>
    <t>Maltos Respublika</t>
  </si>
  <si>
    <t>Maroko Karalystė</t>
  </si>
  <si>
    <t>Mauricijaus Respublika</t>
  </si>
  <si>
    <t>Mauritanijos Islamo Respublika</t>
  </si>
  <si>
    <t>Meksikos Jungtinės Valstijos</t>
  </si>
  <si>
    <t>Mianmaro Sąjungos Respublika</t>
  </si>
  <si>
    <t>Moldovos Respublika</t>
  </si>
  <si>
    <t>Monako Kunigaikštystė</t>
  </si>
  <si>
    <t>Mongolija</t>
  </si>
  <si>
    <t>Mozambiko Respublika</t>
  </si>
  <si>
    <t>Namibijos Respublika</t>
  </si>
  <si>
    <t>Naujoji Zelandija</t>
  </si>
  <si>
    <t>Nepalo Federacinė Demokratinė Respublika</t>
  </si>
  <si>
    <t>Nigerijos Federacinė Respublika</t>
  </si>
  <si>
    <t>Nyderlandų Karalystė</t>
  </si>
  <si>
    <t>Norvegijos Karalystė</t>
  </si>
  <si>
    <t>Omano Sultonatas</t>
  </si>
  <si>
    <t>Pakistano Islamo Respublika</t>
  </si>
  <si>
    <t>Panamos Respublika</t>
  </si>
  <si>
    <t>Papua Naujosios Gvinėjos Nepriklausomoji Valstybė</t>
  </si>
  <si>
    <t>Peru Respublika</t>
  </si>
  <si>
    <t>Pietų Afrikos Respublika</t>
  </si>
  <si>
    <t>Pietų Sudano Respublika</t>
  </si>
  <si>
    <t>Portugalijos Respublika</t>
  </si>
  <si>
    <t>Prancūzijos Respublika</t>
  </si>
  <si>
    <t>Puerto Rikas</t>
  </si>
  <si>
    <t>Ruandos Respublika</t>
  </si>
  <si>
    <t>Rumunija</t>
  </si>
  <si>
    <t>Rusijos Federacija</t>
  </si>
  <si>
    <t>San Marino Respublika</t>
  </si>
  <si>
    <t>Saudo Arabijos Karalystė</t>
  </si>
  <si>
    <t>Seišelių Respublika</t>
  </si>
  <si>
    <t>Senegalo Respublika</t>
  </si>
  <si>
    <t>Sent Kitsas ir Nevis</t>
  </si>
  <si>
    <t>Serbijos Respublika</t>
  </si>
  <si>
    <t>Singapūro Respublika</t>
  </si>
  <si>
    <t>Sirijos Arabų Respublika</t>
  </si>
  <si>
    <t>Slovakijos Respublika</t>
  </si>
  <si>
    <t>Slovėnijos Respublika</t>
  </si>
  <si>
    <t>Sudano Respublika</t>
  </si>
  <si>
    <t>Suomijos Respublika</t>
  </si>
  <si>
    <t>Šri Lankos Demokratinė Socialistinė Respublika</t>
  </si>
  <si>
    <t>Švedijos Karalystė</t>
  </si>
  <si>
    <t>Šveicarijos Konfederacija</t>
  </si>
  <si>
    <t>Tadžikistano Respublika</t>
  </si>
  <si>
    <t>Tailando Karalystė</t>
  </si>
  <si>
    <t>Taivanas</t>
  </si>
  <si>
    <t>Tanzanijos Jungtinė Respublika</t>
  </si>
  <si>
    <t>Tuniso Respublika</t>
  </si>
  <si>
    <t>Turkijos Respublika</t>
  </si>
  <si>
    <t>Turkmėnistanas</t>
  </si>
  <si>
    <t>Ugandos Respublika</t>
  </si>
  <si>
    <t>Ukraina</t>
  </si>
  <si>
    <t>Urugvajaus Rytų Respublika</t>
  </si>
  <si>
    <t>Uzbekistano Respublika</t>
  </si>
  <si>
    <t>Vatikano Miesto Valstybė</t>
  </si>
  <si>
    <t>Venesuelos Bolivaro Respublika</t>
  </si>
  <si>
    <t>Vengrija</t>
  </si>
  <si>
    <t>Vietnamo Socialistinė Respublika</t>
  </si>
  <si>
    <t>Vokietijos Federacinė Respublika</t>
  </si>
  <si>
    <t>Zambijos Respublika</t>
  </si>
  <si>
    <t>Zimbabvės Respublika</t>
  </si>
  <si>
    <t>Kitos valstybės</t>
  </si>
  <si>
    <t>Renginio Nr.</t>
  </si>
  <si>
    <t>Renginio pavadinimas</t>
  </si>
  <si>
    <t>Grįžimo iš renginio data</t>
  </si>
  <si>
    <t>Komandiruotės trukmė, d.</t>
  </si>
  <si>
    <t>Išvykimo į renginį data</t>
  </si>
  <si>
    <r>
      <t xml:space="preserve">Renginio šalis, </t>
    </r>
    <r>
      <rPr>
        <sz val="9"/>
        <color theme="1"/>
        <rFont val="Verdana"/>
        <family val="2"/>
        <charset val="186"/>
      </rPr>
      <t>pasirinkite iš sąrašo</t>
    </r>
    <r>
      <rPr>
        <b/>
        <sz val="9"/>
        <color theme="1"/>
        <rFont val="Verdana"/>
        <family val="2"/>
        <charset val="186"/>
      </rPr>
      <t>:</t>
    </r>
  </si>
  <si>
    <t>Iš viso 15 renginio išlaidų:</t>
  </si>
  <si>
    <t>14.1</t>
  </si>
  <si>
    <t>14.1.1</t>
  </si>
  <si>
    <t>14.1.2</t>
  </si>
  <si>
    <t>14.1.3</t>
  </si>
  <si>
    <t>14.1.4</t>
  </si>
  <si>
    <t>14.1.5</t>
  </si>
  <si>
    <t>14.2</t>
  </si>
  <si>
    <t>14.2.1</t>
  </si>
  <si>
    <t>14.2.2</t>
  </si>
  <si>
    <t>14.2.3</t>
  </si>
  <si>
    <t>14.2.4</t>
  </si>
  <si>
    <t>14.3</t>
  </si>
  <si>
    <t>Iš viso 14 renginio išlaidų:</t>
  </si>
  <si>
    <t>13.1</t>
  </si>
  <si>
    <t>13.1.1</t>
  </si>
  <si>
    <t>13.1.2</t>
  </si>
  <si>
    <t>13.1.3</t>
  </si>
  <si>
    <t>13.1.4</t>
  </si>
  <si>
    <t>13.1.5</t>
  </si>
  <si>
    <t>13.2</t>
  </si>
  <si>
    <t>13.2.1</t>
  </si>
  <si>
    <t>13.2.2</t>
  </si>
  <si>
    <t>13.2.3</t>
  </si>
  <si>
    <t>13.2.4</t>
  </si>
  <si>
    <t>13.3</t>
  </si>
  <si>
    <t>Iš viso 13 renginio išlaidų:</t>
  </si>
  <si>
    <t>Iš viso 12 renginio išlaidų:</t>
  </si>
  <si>
    <t>2.1.1</t>
  </si>
  <si>
    <t>2.1.2</t>
  </si>
  <si>
    <t>2.1.3</t>
  </si>
  <si>
    <t>2.1.4</t>
  </si>
  <si>
    <t>2.1.5</t>
  </si>
  <si>
    <t>2.2.1</t>
  </si>
  <si>
    <t>2.2.2</t>
  </si>
  <si>
    <t>2.2.3</t>
  </si>
  <si>
    <t>2.2.4</t>
  </si>
  <si>
    <t>Iš viso 2 renginio išlaidų:</t>
  </si>
  <si>
    <t>3.1.1</t>
  </si>
  <si>
    <t>3.1.2</t>
  </si>
  <si>
    <t>3.1.3</t>
  </si>
  <si>
    <t>3.1.4</t>
  </si>
  <si>
    <t>3.1.5</t>
  </si>
  <si>
    <t>3.2.1</t>
  </si>
  <si>
    <t>3.2.2</t>
  </si>
  <si>
    <t>3.2.3</t>
  </si>
  <si>
    <t>3.2.4</t>
  </si>
  <si>
    <t>Iš viso 3 renginio išlaidų:</t>
  </si>
  <si>
    <t>4.1.1</t>
  </si>
  <si>
    <t>4.1.2</t>
  </si>
  <si>
    <t>4.1.3</t>
  </si>
  <si>
    <t>4.1.4</t>
  </si>
  <si>
    <t>4.1.5</t>
  </si>
  <si>
    <t>4.2.1</t>
  </si>
  <si>
    <t>4.2.2</t>
  </si>
  <si>
    <t>4.2.3</t>
  </si>
  <si>
    <t>4.2.4</t>
  </si>
  <si>
    <t>Iš viso 4 renginio išlaidų:</t>
  </si>
  <si>
    <t>5.1.1</t>
  </si>
  <si>
    <t>5.1.2</t>
  </si>
  <si>
    <t>5.1.3</t>
  </si>
  <si>
    <t>5.1.4</t>
  </si>
  <si>
    <t>5.1.5</t>
  </si>
  <si>
    <t>5.2.1</t>
  </si>
  <si>
    <t>5.2.2</t>
  </si>
  <si>
    <t>5.2.3</t>
  </si>
  <si>
    <t>5.2.4</t>
  </si>
  <si>
    <t>Iš viso 5 renginio išlaidų:</t>
  </si>
  <si>
    <t>6.1.1</t>
  </si>
  <si>
    <t>6.1.2</t>
  </si>
  <si>
    <t>6.1.3</t>
  </si>
  <si>
    <t>6.1.4</t>
  </si>
  <si>
    <t>6.1.5</t>
  </si>
  <si>
    <t>6.2.1</t>
  </si>
  <si>
    <t>6.2.2</t>
  </si>
  <si>
    <t>6.2.3</t>
  </si>
  <si>
    <t>6.2.4</t>
  </si>
  <si>
    <t>Iš viso 6 renginio išlaidų:</t>
  </si>
  <si>
    <t>7.1.1</t>
  </si>
  <si>
    <t>7.1.2</t>
  </si>
  <si>
    <t>7.1.3</t>
  </si>
  <si>
    <t>7.1.4</t>
  </si>
  <si>
    <t>7.1.5</t>
  </si>
  <si>
    <t>7.2.1</t>
  </si>
  <si>
    <t>7.2.2</t>
  </si>
  <si>
    <t>7.2.3</t>
  </si>
  <si>
    <t>7.2.4</t>
  </si>
  <si>
    <t>Iš viso 7 renginio išlaidų:</t>
  </si>
  <si>
    <t>8.1.1</t>
  </si>
  <si>
    <t>8.1.2</t>
  </si>
  <si>
    <t>8.1.3</t>
  </si>
  <si>
    <t>8.1.4</t>
  </si>
  <si>
    <t>8.1.5</t>
  </si>
  <si>
    <t>8.2.1</t>
  </si>
  <si>
    <t>8.2.2</t>
  </si>
  <si>
    <t>8.2.3</t>
  </si>
  <si>
    <t>8.2.4</t>
  </si>
  <si>
    <t>Iš viso 8 renginio išlaidų:</t>
  </si>
  <si>
    <t>9.1</t>
  </si>
  <si>
    <t>9.1.1</t>
  </si>
  <si>
    <t>9.1.2</t>
  </si>
  <si>
    <t>9.1.3</t>
  </si>
  <si>
    <t>9.1.4</t>
  </si>
  <si>
    <t>9.1.5</t>
  </si>
  <si>
    <t>9.2</t>
  </si>
  <si>
    <t>9.2.1</t>
  </si>
  <si>
    <t>9.2.2</t>
  </si>
  <si>
    <t>9.2.3</t>
  </si>
  <si>
    <t>9.2.4</t>
  </si>
  <si>
    <t>9.3</t>
  </si>
  <si>
    <t>Iš viso 9 renginio išlaidų:</t>
  </si>
  <si>
    <t>10.1</t>
  </si>
  <si>
    <t>10.1.1</t>
  </si>
  <si>
    <t>10.1.2</t>
  </si>
  <si>
    <t>10.1.3</t>
  </si>
  <si>
    <t>10.1.4</t>
  </si>
  <si>
    <t>10.1.5</t>
  </si>
  <si>
    <t>10.2</t>
  </si>
  <si>
    <t>10.2.1</t>
  </si>
  <si>
    <t>10.2.2</t>
  </si>
  <si>
    <t>10.2.3</t>
  </si>
  <si>
    <t>10.2.4</t>
  </si>
  <si>
    <t>10.3</t>
  </si>
  <si>
    <t>Iš viso 10 renginio išlaidų:</t>
  </si>
  <si>
    <t>11.1</t>
  </si>
  <si>
    <t>11.1.1</t>
  </si>
  <si>
    <t>11.1.2</t>
  </si>
  <si>
    <t>11.1.3</t>
  </si>
  <si>
    <t>11.1.4</t>
  </si>
  <si>
    <t>11.1.5</t>
  </si>
  <si>
    <t>11.2</t>
  </si>
  <si>
    <t>11.2.1</t>
  </si>
  <si>
    <t>11.2.2</t>
  </si>
  <si>
    <t>11.2.3</t>
  </si>
  <si>
    <t>11.2.4</t>
  </si>
  <si>
    <t>11.3</t>
  </si>
  <si>
    <t>Iš viso 11 renginio išlaidų:</t>
  </si>
  <si>
    <t>12.1</t>
  </si>
  <si>
    <t>12.1.1</t>
  </si>
  <si>
    <t>12.1.2</t>
  </si>
  <si>
    <t>12.1.3</t>
  </si>
  <si>
    <t>12.1.4</t>
  </si>
  <si>
    <t>12.1.5</t>
  </si>
  <si>
    <t>12.2</t>
  </si>
  <si>
    <t>12.2.1</t>
  </si>
  <si>
    <t>12.2.2</t>
  </si>
  <si>
    <t>12.2.3</t>
  </si>
  <si>
    <t>12.2.4</t>
  </si>
  <si>
    <t>12.3</t>
  </si>
  <si>
    <t>Renginio šalis</t>
  </si>
  <si>
    <t>Dalyvavimo MTEPI renginyje registracijos mokestis</t>
  </si>
  <si>
    <t>Darbo užmokesčio išlaidos, Eur</t>
  </si>
  <si>
    <t>Komandiruočių išlaidos, Eur</t>
  </si>
  <si>
    <t>IŠ VISO renginių išlaidos, Eur</t>
  </si>
  <si>
    <t>IŠ VISO:</t>
  </si>
  <si>
    <t>PROJEKTO BIUDŽETAS:</t>
  </si>
  <si>
    <t>(lentelė užpildoma automatiškai)</t>
  </si>
  <si>
    <t>Sostinės regionas</t>
  </si>
  <si>
    <t>Vidurio ir vakarų Lietuvos regionas</t>
  </si>
  <si>
    <t>1 dienos dienpinigių dydis, Eur</t>
  </si>
  <si>
    <t>Gyvenamojo ploto nuomos išlaidų 1 dienos norma, Eur</t>
  </si>
  <si>
    <r>
      <t>Dienpinigų ir gyvenamojo plotonuomos normos</t>
    </r>
    <r>
      <rPr>
        <sz val="10"/>
        <color theme="1"/>
        <rFont val="Verdana"/>
        <family val="2"/>
        <charset val="186"/>
      </rPr>
      <t>, 
patvirtintos Lietuvos Respublikos Vyriausybės 2004 m. balandžio 29 d. nutarimu Nr. 526 „Dėl dienpinigių ir kitų komandiruočių išlaidų apmokėjimo“</t>
    </r>
  </si>
  <si>
    <t>Faktiškai gaunamas darbo užmokestis už 1 val. pagal praėjusių 6 mėn. vidurkį, Eur</t>
  </si>
  <si>
    <t>Renginių kiekis, vnt.:</t>
  </si>
  <si>
    <t>Komentarai ir išlaidų pagrindimo dokumentų pavadinimas, data ir Nr.</t>
  </si>
  <si>
    <r>
      <t xml:space="preserve">Regionas, </t>
    </r>
    <r>
      <rPr>
        <sz val="9"/>
        <color theme="1"/>
        <rFont val="Verdana"/>
        <family val="2"/>
        <charset val="186"/>
      </rPr>
      <t>pasirinkite iš sąrašo</t>
    </r>
    <r>
      <rPr>
        <b/>
        <sz val="9"/>
        <color theme="1"/>
        <rFont val="Verdana"/>
        <family val="2"/>
      </rPr>
      <t>:</t>
    </r>
  </si>
  <si>
    <t>Vardas, pavardė</t>
  </si>
  <si>
    <t>Pareigos</t>
  </si>
  <si>
    <t>Išlaidų pagrindimo dokumentų pavadinimas, data ir Nr.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</si>
  <si>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</si>
  <si>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</si>
  <si>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</si>
  <si>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</si>
  <si>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</si>
  <si>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</si>
  <si>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</si>
  <si>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</si>
  <si>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</si>
  <si>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</si>
  <si>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 xml:space="preserve">INFORMACIJA APIE PRISKAITYTĄ IR IŠMOKĖTĄ DARBO UŽMOKESTĮ     </t>
  </si>
  <si>
    <r>
      <rPr>
        <b/>
        <sz val="11"/>
        <color theme="1"/>
        <rFont val="Verdana"/>
        <family val="2"/>
        <charset val="186"/>
      </rPr>
      <t>NETIESIOGINĖS IŠLAIDOS</t>
    </r>
    <r>
      <rPr>
        <b/>
        <sz val="9"/>
        <color theme="1"/>
        <rFont val="Verdana"/>
        <family val="2"/>
        <charset val="186"/>
      </rPr>
      <t xml:space="preserve">
</t>
    </r>
    <r>
      <rPr>
        <sz val="9"/>
        <color theme="1"/>
        <rFont val="Verdana"/>
        <family val="2"/>
        <charset val="186"/>
      </rPr>
      <t>(netiesioginės išlaidos negalli viršyti 7 proc. nuo tinkamų finansuoti tiesioginių išlaidų)</t>
    </r>
  </si>
  <si>
    <t>PROJEKTO BIUDŽETO SUVESTINĖ</t>
  </si>
  <si>
    <t>2.1</t>
  </si>
  <si>
    <r>
      <t xml:space="preserve">NETIESIOGINĖS IŠLAIDOS </t>
    </r>
    <r>
      <rPr>
        <b/>
        <sz val="9"/>
        <color rgb="FFC00000"/>
        <rFont val="Verdana"/>
        <family val="2"/>
        <charset val="186"/>
      </rPr>
      <t>(įrašykite)</t>
    </r>
    <r>
      <rPr>
        <b/>
        <sz val="9"/>
        <color theme="1"/>
        <rFont val="Verdana"/>
        <family val="2"/>
        <charset val="186"/>
      </rPr>
      <t>:</t>
    </r>
  </si>
  <si>
    <t>Išlaidos apskaičiuojamos tik įrašius į renginį vykstančių asmenų skaičių</t>
  </si>
  <si>
    <t>Žemiau esančioje lentelėje įrašykite tuos įmonės darbuotojus, kurie vyks į projekte numatytus renginius.</t>
  </si>
  <si>
    <t>asmeniui</t>
  </si>
  <si>
    <r>
      <t xml:space="preserve">Komandiruotės išlaidos </t>
    </r>
    <r>
      <rPr>
        <b/>
        <sz val="9"/>
        <color rgb="FFC00000"/>
        <rFont val="Verdana"/>
        <family val="2"/>
        <charset val="186"/>
      </rPr>
      <t>1 asmeniui</t>
    </r>
  </si>
  <si>
    <t>Nurodykite konkrečią išlaidų rūšį (lėktuvų, atobusų bilietai, kt.)</t>
  </si>
  <si>
    <t>Kad galėtumėte pasirinkti darbuotojus, pirmiausia užpildykite lapą „Darbo užmokestis“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</si>
</sst>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2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9"/>
      <color rgb="FFC00000"/>
      <name val="Verdana"/>
      <family val="2"/>
    </font>
    <font>
      <b/>
      <sz val="9"/>
      <name val="Verdana"/>
      <family val="2"/>
    </font>
    <font>
      <sz val="8"/>
      <name val="Calibri"/>
      <family val="2"/>
      <charset val="186"/>
      <scheme val="minor"/>
    </font>
    <font>
      <b/>
      <sz val="9"/>
      <color rgb="FF000000"/>
      <name val="Verdana"/>
      <family val="2"/>
    </font>
    <font>
      <sz val="9"/>
      <color rgb="FFFF0000"/>
      <name val="Verdana"/>
      <family val="2"/>
    </font>
    <font>
      <b/>
      <sz val="9"/>
      <color theme="1"/>
      <name val="Verdana"/>
      <family val="2"/>
      <charset val="186"/>
    </font>
    <font>
      <b/>
      <sz val="9"/>
      <name val="Verdana"/>
      <family val="2"/>
      <charset val="186"/>
    </font>
    <font>
      <sz val="9"/>
      <name val="Verdana"/>
      <family val="2"/>
    </font>
    <font>
      <sz val="9"/>
      <color theme="1"/>
      <name val="Verdana"/>
      <family val="2"/>
      <charset val="186"/>
    </font>
    <font>
      <sz val="9"/>
      <color rgb="FFC00000"/>
      <name val="Verdana"/>
      <family val="2"/>
    </font>
    <font>
      <b/>
      <sz val="10"/>
      <color theme="1"/>
      <name val="Verdana"/>
      <family val="2"/>
      <charset val="186"/>
    </font>
    <font>
      <sz val="10"/>
      <color theme="1"/>
      <name val="Verdana"/>
      <family val="2"/>
      <charset val="186"/>
    </font>
    <font>
      <b/>
      <sz val="9"/>
      <color theme="4" tint="-0.249977111117893"/>
      <name val="Verdana"/>
      <family val="2"/>
    </font>
    <font>
      <u/>
      <sz val="11"/>
      <color theme="10"/>
      <name val="Calibri"/>
      <family val="2"/>
      <charset val="186"/>
      <scheme val="minor"/>
    </font>
    <font>
      <sz val="11"/>
      <color theme="1"/>
      <name val="Verdana"/>
      <family val="2"/>
      <charset val="186"/>
    </font>
    <font>
      <b/>
      <sz val="11"/>
      <color theme="1"/>
      <name val="Verdana"/>
      <family val="2"/>
      <charset val="186"/>
    </font>
    <font>
      <b/>
      <sz val="11"/>
      <name val="Verdana"/>
      <family val="2"/>
      <charset val="186"/>
    </font>
    <font>
      <b/>
      <sz val="9"/>
      <color rgb="FFC00000"/>
      <name val="Verdana"/>
      <family val="2"/>
      <charset val="186"/>
    </font>
    <font>
      <i/>
      <sz val="9"/>
      <color rgb="FFFF0000"/>
      <name val="Verdana"/>
      <family val="2"/>
      <charset val="186"/>
    </font>
    <font>
      <sz val="9"/>
      <color rgb="FFC00000"/>
      <name val="Verdana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155">
    <xf numFmtId="0" fontId="0" fillId="0" borderId="0" xfId="0"/>
    <xf numFmtId="0" fontId="2" fillId="0" borderId="0" xfId="0" applyFont="1" applyProtection="1">
      <protection hidden="1"/>
    </xf>
    <xf numFmtId="0" fontId="3" fillId="0" borderId="0" xfId="0" applyFont="1" applyProtection="1">
      <protection hidden="1"/>
    </xf>
    <xf numFmtId="10" fontId="2" fillId="0" borderId="0" xfId="0" applyNumberFormat="1" applyFont="1" applyProtection="1">
      <protection hidden="1"/>
    </xf>
    <xf numFmtId="10" fontId="2" fillId="0" borderId="0" xfId="1" applyNumberFormat="1" applyFont="1" applyProtection="1">
      <protection hidden="1"/>
    </xf>
    <xf numFmtId="9" fontId="2" fillId="0" borderId="0" xfId="1" applyFont="1" applyProtection="1">
      <protection hidden="1"/>
    </xf>
    <xf numFmtId="2" fontId="2" fillId="0" borderId="0" xfId="0" applyNumberFormat="1" applyFont="1" applyProtection="1">
      <protection hidden="1"/>
    </xf>
    <xf numFmtId="49" fontId="3" fillId="0" borderId="0" xfId="0" applyNumberFormat="1" applyFont="1" applyProtection="1">
      <protection hidden="1"/>
    </xf>
    <xf numFmtId="4" fontId="2" fillId="0" borderId="0" xfId="0" applyNumberFormat="1" applyFont="1" applyProtection="1">
      <protection hidden="1"/>
    </xf>
    <xf numFmtId="4" fontId="5" fillId="5" borderId="1" xfId="0" applyNumberFormat="1" applyFont="1" applyFill="1" applyBorder="1" applyAlignment="1" applyProtection="1">
      <alignment horizontal="center" vertical="center"/>
      <protection hidden="1"/>
    </xf>
    <xf numFmtId="4" fontId="4" fillId="2" borderId="1" xfId="0" applyNumberFormat="1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Protection="1">
      <protection hidden="1"/>
    </xf>
    <xf numFmtId="0" fontId="5" fillId="2" borderId="0" xfId="0" applyFont="1" applyFill="1" applyAlignment="1" applyProtection="1">
      <alignment horizontal="right" vertical="top"/>
      <protection hidden="1"/>
    </xf>
    <xf numFmtId="49" fontId="4" fillId="2" borderId="0" xfId="0" applyNumberFormat="1" applyFont="1" applyFill="1" applyAlignment="1" applyProtection="1">
      <alignment horizontal="left" wrapText="1"/>
      <protection hidden="1"/>
    </xf>
    <xf numFmtId="0" fontId="7" fillId="2" borderId="0" xfId="0" applyFont="1" applyFill="1" applyAlignment="1" applyProtection="1">
      <alignment horizontal="right" vertical="top"/>
      <protection hidden="1"/>
    </xf>
    <xf numFmtId="49" fontId="6" fillId="2" borderId="0" xfId="0" applyNumberFormat="1" applyFont="1" applyFill="1" applyAlignment="1" applyProtection="1">
      <alignment horizontal="right"/>
      <protection hidden="1"/>
    </xf>
    <xf numFmtId="0" fontId="5" fillId="4" borderId="1" xfId="0" applyFont="1" applyFill="1" applyBorder="1" applyAlignment="1" applyProtection="1">
      <alignment horizontal="center" vertical="center" wrapText="1"/>
      <protection hidden="1"/>
    </xf>
    <xf numFmtId="0" fontId="5" fillId="2" borderId="0" xfId="0" applyFont="1" applyFill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vertical="top" wrapText="1"/>
      <protection hidden="1"/>
    </xf>
    <xf numFmtId="49" fontId="5" fillId="5" borderId="1" xfId="0" applyNumberFormat="1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vertical="top" wrapText="1"/>
      <protection hidden="1"/>
    </xf>
    <xf numFmtId="49" fontId="4" fillId="2" borderId="1" xfId="0" applyNumberFormat="1" applyFont="1" applyFill="1" applyBorder="1" applyAlignment="1" applyProtection="1">
      <alignment horizontal="center" vertical="center"/>
      <protection hidden="1"/>
    </xf>
    <xf numFmtId="0" fontId="5" fillId="2" borderId="5" xfId="0" applyFont="1" applyFill="1" applyBorder="1" applyAlignment="1" applyProtection="1">
      <alignment horizontal="right" vertical="center" wrapText="1"/>
      <protection hidden="1"/>
    </xf>
    <xf numFmtId="4" fontId="5" fillId="2" borderId="5" xfId="0" applyNumberFormat="1" applyFont="1" applyFill="1" applyBorder="1" applyAlignment="1" applyProtection="1">
      <alignment horizontal="center" vertical="center"/>
      <protection hidden="1"/>
    </xf>
    <xf numFmtId="0" fontId="4" fillId="2" borderId="5" xfId="0" applyFont="1" applyFill="1" applyBorder="1" applyAlignment="1" applyProtection="1">
      <alignment vertical="center" wrapText="1"/>
      <protection hidden="1"/>
    </xf>
    <xf numFmtId="0" fontId="11" fillId="2" borderId="0" xfId="0" applyFont="1" applyFill="1" applyProtection="1">
      <protection hidden="1"/>
    </xf>
    <xf numFmtId="4" fontId="12" fillId="4" borderId="1" xfId="0" applyNumberFormat="1" applyFont="1" applyFill="1" applyBorder="1" applyAlignment="1" applyProtection="1">
      <alignment horizontal="center"/>
      <protection hidden="1"/>
    </xf>
    <xf numFmtId="0" fontId="11" fillId="2" borderId="1" xfId="0" applyFont="1" applyFill="1" applyBorder="1" applyAlignment="1" applyProtection="1">
      <alignment horizontal="center" vertical="center" wrapText="1"/>
      <protection hidden="1"/>
    </xf>
    <xf numFmtId="0" fontId="11" fillId="2" borderId="1" xfId="0" applyFont="1" applyFill="1" applyBorder="1" applyAlignment="1" applyProtection="1">
      <alignment horizontal="right" vertical="center" wrapText="1"/>
      <protection hidden="1"/>
    </xf>
    <xf numFmtId="0" fontId="10" fillId="2" borderId="0" xfId="0" applyFont="1" applyFill="1" applyProtection="1">
      <protection hidden="1"/>
    </xf>
    <xf numFmtId="0" fontId="11" fillId="2" borderId="1" xfId="0" applyFont="1" applyFill="1" applyBorder="1" applyAlignment="1" applyProtection="1">
      <alignment horizontal="center" vertical="top" wrapText="1"/>
      <protection hidden="1"/>
    </xf>
    <xf numFmtId="0" fontId="5" fillId="2" borderId="6" xfId="0" applyFont="1" applyFill="1" applyBorder="1" applyAlignment="1" applyProtection="1">
      <alignment horizontal="right" vertical="center" wrapText="1"/>
      <protection hidden="1"/>
    </xf>
    <xf numFmtId="49" fontId="10" fillId="2" borderId="0" xfId="0" applyNumberFormat="1" applyFont="1" applyFill="1" applyAlignment="1" applyProtection="1">
      <alignment vertical="top"/>
      <protection hidden="1"/>
    </xf>
    <xf numFmtId="0" fontId="11" fillId="2" borderId="0" xfId="0" applyFont="1" applyFill="1" applyAlignment="1" applyProtection="1">
      <alignment horizontal="center" vertical="center" wrapText="1"/>
      <protection hidden="1"/>
    </xf>
    <xf numFmtId="49" fontId="5" fillId="2" borderId="6" xfId="0" applyNumberFormat="1" applyFont="1" applyFill="1" applyBorder="1" applyAlignment="1" applyProtection="1">
      <alignment horizontal="center" vertical="center"/>
      <protection hidden="1"/>
    </xf>
    <xf numFmtId="0" fontId="5" fillId="2" borderId="1" xfId="0" applyFont="1" applyFill="1" applyBorder="1" applyAlignment="1" applyProtection="1">
      <alignment horizontal="right" vertical="center" wrapText="1"/>
      <protection hidden="1"/>
    </xf>
    <xf numFmtId="0" fontId="7" fillId="2" borderId="1" xfId="0" applyFont="1" applyFill="1" applyBorder="1" applyAlignment="1" applyProtection="1">
      <alignment horizontal="right" vertical="center" wrapText="1"/>
      <protection hidden="1"/>
    </xf>
    <xf numFmtId="49" fontId="11" fillId="5" borderId="2" xfId="0" applyNumberFormat="1" applyFont="1" applyFill="1" applyBorder="1" applyAlignment="1" applyProtection="1">
      <alignment horizontal="center" vertical="center"/>
      <protection hidden="1"/>
    </xf>
    <xf numFmtId="4" fontId="11" fillId="5" borderId="1" xfId="0" applyNumberFormat="1" applyFont="1" applyFill="1" applyBorder="1" applyAlignment="1" applyProtection="1">
      <alignment horizontal="center" vertical="center"/>
      <protection hidden="1"/>
    </xf>
    <xf numFmtId="4" fontId="5" fillId="4" borderId="1" xfId="0" applyNumberFormat="1" applyFont="1" applyFill="1" applyBorder="1" applyAlignment="1" applyProtection="1">
      <alignment horizontal="center" vertical="center" wrapText="1"/>
      <protection hidden="1"/>
    </xf>
    <xf numFmtId="49" fontId="13" fillId="2" borderId="0" xfId="0" applyNumberFormat="1" applyFont="1" applyFill="1" applyAlignment="1" applyProtection="1">
      <alignment horizontal="left" wrapText="1"/>
      <protection hidden="1"/>
    </xf>
    <xf numFmtId="49" fontId="7" fillId="2" borderId="0" xfId="0" applyNumberFormat="1" applyFont="1" applyFill="1" applyAlignment="1" applyProtection="1">
      <alignment horizontal="right"/>
      <protection hidden="1"/>
    </xf>
    <xf numFmtId="9" fontId="0" fillId="0" borderId="0" xfId="0" applyNumberFormat="1"/>
    <xf numFmtId="0" fontId="15" fillId="2" borderId="0" xfId="0" applyFont="1" applyFill="1" applyProtection="1">
      <protection hidden="1"/>
    </xf>
    <xf numFmtId="0" fontId="18" fillId="2" borderId="1" xfId="0" applyFont="1" applyFill="1" applyBorder="1" applyAlignment="1" applyProtection="1">
      <alignment horizontal="right" vertical="center" wrapText="1"/>
      <protection hidden="1"/>
    </xf>
    <xf numFmtId="49" fontId="6" fillId="2" borderId="6" xfId="0" applyNumberFormat="1" applyFont="1" applyFill="1" applyBorder="1" applyAlignment="1" applyProtection="1">
      <alignment wrapText="1"/>
      <protection hidden="1"/>
    </xf>
    <xf numFmtId="0" fontId="20" fillId="2" borderId="0" xfId="0" applyFont="1" applyFill="1" applyProtection="1">
      <protection hidden="1"/>
    </xf>
    <xf numFmtId="49" fontId="21" fillId="2" borderId="0" xfId="0" applyNumberFormat="1" applyFont="1" applyFill="1" applyAlignment="1" applyProtection="1">
      <alignment horizontal="center" vertical="center"/>
      <protection hidden="1"/>
    </xf>
    <xf numFmtId="0" fontId="21" fillId="2" borderId="0" xfId="0" applyFont="1" applyFill="1" applyAlignment="1" applyProtection="1">
      <alignment horizontal="right" vertical="center" wrapText="1"/>
      <protection hidden="1"/>
    </xf>
    <xf numFmtId="49" fontId="21" fillId="5" borderId="1" xfId="0" applyNumberFormat="1" applyFont="1" applyFill="1" applyBorder="1" applyAlignment="1" applyProtection="1">
      <alignment horizontal="center" vertical="center"/>
      <protection hidden="1"/>
    </xf>
    <xf numFmtId="0" fontId="21" fillId="5" borderId="1" xfId="0" applyFont="1" applyFill="1" applyBorder="1" applyAlignment="1" applyProtection="1">
      <alignment horizontal="center" vertical="center" wrapText="1"/>
      <protection hidden="1"/>
    </xf>
    <xf numFmtId="0" fontId="22" fillId="5" borderId="1" xfId="0" applyFont="1" applyFill="1" applyBorder="1" applyAlignment="1" applyProtection="1">
      <alignment horizontal="center" vertical="center" wrapText="1"/>
      <protection hidden="1"/>
    </xf>
    <xf numFmtId="49" fontId="20" fillId="2" borderId="1" xfId="0" applyNumberFormat="1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vertical="center" wrapText="1"/>
      <protection hidden="1"/>
    </xf>
    <xf numFmtId="0" fontId="14" fillId="2" borderId="0" xfId="0" applyFont="1" applyFill="1" applyAlignment="1" applyProtection="1">
      <alignment vertical="center" wrapText="1"/>
      <protection hidden="1"/>
    </xf>
    <xf numFmtId="0" fontId="14" fillId="2" borderId="0" xfId="0" applyFont="1" applyFill="1" applyProtection="1">
      <protection hidden="1"/>
    </xf>
    <xf numFmtId="0" fontId="11" fillId="4" borderId="1" xfId="0" applyFont="1" applyFill="1" applyBorder="1" applyAlignment="1" applyProtection="1">
      <alignment horizontal="center" vertical="center" wrapText="1"/>
      <protection hidden="1"/>
    </xf>
    <xf numFmtId="0" fontId="24" fillId="2" borderId="0" xfId="0" applyFont="1" applyFill="1" applyAlignment="1" applyProtection="1">
      <alignment horizontal="right" wrapText="1"/>
      <protection hidden="1"/>
    </xf>
    <xf numFmtId="0" fontId="14" fillId="2" borderId="1" xfId="0" applyFont="1" applyFill="1" applyBorder="1" applyAlignment="1" applyProtection="1">
      <alignment horizontal="center" vertical="top" wrapText="1"/>
      <protection hidden="1"/>
    </xf>
    <xf numFmtId="0" fontId="14" fillId="2" borderId="1" xfId="0" applyFont="1" applyFill="1" applyBorder="1" applyAlignment="1" applyProtection="1">
      <alignment horizontal="left" vertical="top" wrapText="1"/>
      <protection hidden="1"/>
    </xf>
    <xf numFmtId="4" fontId="14" fillId="2" borderId="1" xfId="0" applyNumberFormat="1" applyFont="1" applyFill="1" applyBorder="1" applyAlignment="1" applyProtection="1">
      <alignment horizontal="center" vertical="top" wrapText="1"/>
      <protection hidden="1"/>
    </xf>
    <xf numFmtId="0" fontId="24" fillId="2" borderId="0" xfId="0" applyFont="1" applyFill="1" applyAlignment="1" applyProtection="1">
      <alignment vertical="top"/>
      <protection hidden="1"/>
    </xf>
    <xf numFmtId="4" fontId="24" fillId="2" borderId="0" xfId="0" applyNumberFormat="1" applyFont="1" applyFill="1" applyAlignment="1" applyProtection="1">
      <alignment vertical="top"/>
      <protection hidden="1"/>
    </xf>
    <xf numFmtId="0" fontId="14" fillId="2" borderId="1" xfId="0" applyFont="1" applyFill="1" applyBorder="1" applyAlignment="1" applyProtection="1">
      <alignment horizontal="center" vertical="top"/>
      <protection hidden="1"/>
    </xf>
    <xf numFmtId="4" fontId="14" fillId="2" borderId="1" xfId="0" applyNumberFormat="1" applyFont="1" applyFill="1" applyBorder="1" applyAlignment="1" applyProtection="1">
      <alignment horizontal="center" vertical="top"/>
      <protection hidden="1"/>
    </xf>
    <xf numFmtId="4" fontId="11" fillId="5" borderId="1" xfId="0" applyNumberFormat="1" applyFont="1" applyFill="1" applyBorder="1" applyAlignment="1" applyProtection="1">
      <alignment horizontal="center"/>
      <protection hidden="1"/>
    </xf>
    <xf numFmtId="4" fontId="12" fillId="5" borderId="1" xfId="0" applyNumberFormat="1" applyFont="1" applyFill="1" applyBorder="1" applyAlignment="1" applyProtection="1">
      <alignment horizontal="center"/>
      <protection hidden="1"/>
    </xf>
    <xf numFmtId="0" fontId="23" fillId="2" borderId="0" xfId="0" applyFont="1" applyFill="1" applyAlignment="1" applyProtection="1">
      <alignment horizontal="right"/>
      <protection hidden="1"/>
    </xf>
    <xf numFmtId="4" fontId="11" fillId="4" borderId="1" xfId="0" applyNumberFormat="1" applyFont="1" applyFill="1" applyBorder="1" applyAlignment="1" applyProtection="1">
      <alignment horizontal="center" vertical="center"/>
      <protection hidden="1"/>
    </xf>
    <xf numFmtId="49" fontId="14" fillId="2" borderId="5" xfId="0" applyNumberFormat="1" applyFont="1" applyFill="1" applyBorder="1" applyAlignment="1" applyProtection="1">
      <alignment shrinkToFit="1"/>
      <protection hidden="1"/>
    </xf>
    <xf numFmtId="49" fontId="14" fillId="2" borderId="0" xfId="0" applyNumberFormat="1" applyFont="1" applyFill="1" applyAlignment="1" applyProtection="1">
      <alignment wrapText="1"/>
      <protection hidden="1"/>
    </xf>
    <xf numFmtId="9" fontId="7" fillId="2" borderId="5" xfId="0" applyNumberFormat="1" applyFont="1" applyFill="1" applyBorder="1" applyAlignment="1" applyProtection="1">
      <alignment horizontal="center" wrapText="1"/>
      <protection hidden="1"/>
    </xf>
    <xf numFmtId="0" fontId="4" fillId="2" borderId="1" xfId="0" applyFont="1" applyFill="1" applyBorder="1" applyAlignment="1" applyProtection="1">
      <alignment horizontal="left" vertical="center" wrapText="1"/>
      <protection hidden="1"/>
    </xf>
    <xf numFmtId="0" fontId="13" fillId="2" borderId="1" xfId="0" applyFont="1" applyFill="1" applyBorder="1" applyAlignment="1" applyProtection="1">
      <alignment horizontal="center" vertical="center" wrapText="1"/>
      <protection hidden="1"/>
    </xf>
    <xf numFmtId="3" fontId="4" fillId="2" borderId="1" xfId="0" applyNumberFormat="1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left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3" fontId="4" fillId="0" borderId="1" xfId="0" applyNumberFormat="1" applyFont="1" applyBorder="1" applyAlignment="1" applyProtection="1">
      <alignment horizontal="center" vertical="center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11" fillId="5" borderId="5" xfId="0" applyFont="1" applyFill="1" applyBorder="1" applyAlignment="1" applyProtection="1">
      <alignment horizontal="center" vertical="center" wrapText="1"/>
      <protection hidden="1"/>
    </xf>
    <xf numFmtId="3" fontId="11" fillId="5" borderId="5" xfId="0" applyNumberFormat="1" applyFont="1" applyFill="1" applyBorder="1" applyAlignment="1" applyProtection="1">
      <alignment horizontal="center" vertical="center"/>
      <protection hidden="1"/>
    </xf>
    <xf numFmtId="4" fontId="11" fillId="5" borderId="3" xfId="0" applyNumberFormat="1" applyFont="1" applyFill="1" applyBorder="1" applyAlignment="1" applyProtection="1">
      <alignment horizontal="center" vertical="center"/>
      <protection hidden="1"/>
    </xf>
    <xf numFmtId="0" fontId="17" fillId="0" borderId="0" xfId="0" applyFont="1" applyProtection="1">
      <protection hidden="1"/>
    </xf>
    <xf numFmtId="0" fontId="17" fillId="0" borderId="1" xfId="0" applyFont="1" applyBorder="1" applyAlignment="1" applyProtection="1">
      <alignment horizontal="center" vertical="center" wrapText="1"/>
      <protection hidden="1"/>
    </xf>
    <xf numFmtId="0" fontId="17" fillId="0" borderId="1" xfId="0" applyFont="1" applyBorder="1" applyAlignment="1" applyProtection="1">
      <alignment vertical="center" wrapText="1"/>
      <protection hidden="1"/>
    </xf>
    <xf numFmtId="0" fontId="19" fillId="3" borderId="0" xfId="2" applyFill="1" applyProtection="1"/>
    <xf numFmtId="0" fontId="14" fillId="3" borderId="0" xfId="0" applyFont="1" applyFill="1" applyAlignment="1">
      <alignment vertical="center" wrapText="1"/>
    </xf>
    <xf numFmtId="0" fontId="14" fillId="3" borderId="7" xfId="0" applyFont="1" applyFill="1" applyBorder="1" applyAlignment="1">
      <alignment vertical="center" wrapText="1"/>
    </xf>
    <xf numFmtId="0" fontId="0" fillId="3" borderId="0" xfId="2" applyFont="1" applyFill="1" applyProtection="1"/>
    <xf numFmtId="2" fontId="14" fillId="3" borderId="5" xfId="0" applyNumberFormat="1" applyFont="1" applyFill="1" applyBorder="1" applyAlignment="1">
      <alignment horizontal="center" shrinkToFit="1"/>
    </xf>
    <xf numFmtId="164" fontId="14" fillId="3" borderId="1" xfId="0" applyNumberFormat="1" applyFont="1" applyFill="1" applyBorder="1" applyAlignment="1">
      <alignment horizontal="center" vertical="center" wrapText="1"/>
    </xf>
    <xf numFmtId="1" fontId="1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center" vertical="center"/>
    </xf>
    <xf numFmtId="4" fontId="11" fillId="5" borderId="2" xfId="0" applyNumberFormat="1" applyFont="1" applyFill="1" applyBorder="1" applyAlignment="1" applyProtection="1">
      <alignment horizontal="center" vertical="center"/>
      <protection hidden="1"/>
    </xf>
    <xf numFmtId="4" fontId="12" fillId="4" borderId="2" xfId="0" applyNumberFormat="1" applyFont="1" applyFill="1" applyBorder="1" applyAlignment="1" applyProtection="1">
      <alignment horizontal="center"/>
      <protection hidden="1"/>
    </xf>
    <xf numFmtId="0" fontId="25" fillId="2" borderId="8" xfId="0" applyFont="1" applyFill="1" applyBorder="1" applyAlignment="1" applyProtection="1">
      <alignment horizontal="left" vertical="center" wrapText="1"/>
      <protection hidden="1"/>
    </xf>
    <xf numFmtId="0" fontId="11" fillId="2" borderId="8" xfId="0" applyFont="1" applyFill="1" applyBorder="1" applyProtection="1">
      <protection hidden="1"/>
    </xf>
    <xf numFmtId="49" fontId="20" fillId="3" borderId="1" xfId="0" applyNumberFormat="1" applyFont="1" applyFill="1" applyBorder="1" applyAlignment="1">
      <alignment horizontal="left" vertical="center" wrapText="1"/>
    </xf>
    <xf numFmtId="4" fontId="20" fillId="3" borderId="1" xfId="0" applyNumberFormat="1" applyFont="1" applyFill="1" applyBorder="1" applyAlignment="1">
      <alignment horizontal="center" vertical="top"/>
    </xf>
    <xf numFmtId="0" fontId="20" fillId="3" borderId="1" xfId="0" applyFont="1" applyFill="1" applyBorder="1" applyAlignment="1">
      <alignment horizontal="left" vertical="center" wrapText="1"/>
    </xf>
    <xf numFmtId="4" fontId="11" fillId="3" borderId="1" xfId="0" applyNumberFormat="1" applyFont="1" applyFill="1" applyBorder="1" applyAlignment="1">
      <alignment horizontal="center" vertical="center"/>
    </xf>
    <xf numFmtId="164" fontId="14" fillId="2" borderId="1" xfId="0" applyNumberFormat="1" applyFont="1" applyFill="1" applyBorder="1" applyAlignment="1" applyProtection="1">
      <alignment horizontal="center" vertical="top" wrapText="1"/>
      <protection hidden="1"/>
    </xf>
    <xf numFmtId="0" fontId="4" fillId="3" borderId="1" xfId="0" applyFont="1" applyFill="1" applyBorder="1" applyAlignment="1" applyProtection="1">
      <alignment vertical="center" wrapText="1"/>
      <protection hidden="1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3" fontId="4" fillId="3" borderId="1" xfId="0" applyNumberFormat="1" applyFont="1" applyFill="1" applyBorder="1" applyAlignment="1" applyProtection="1">
      <alignment horizontal="center" vertical="center"/>
      <protection hidden="1"/>
    </xf>
    <xf numFmtId="0" fontId="14" fillId="3" borderId="0" xfId="0" applyFont="1" applyFill="1" applyAlignment="1" applyProtection="1">
      <alignment vertical="center" wrapText="1"/>
      <protection locked="0"/>
    </xf>
    <xf numFmtId="0" fontId="0" fillId="3" borderId="0" xfId="2" applyNumberFormat="1" applyFont="1" applyFill="1" applyProtection="1">
      <protection locked="0"/>
    </xf>
    <xf numFmtId="0" fontId="11" fillId="5" borderId="1" xfId="0" applyFont="1" applyFill="1" applyBorder="1" applyAlignment="1" applyProtection="1">
      <alignment horizontal="right"/>
      <protection hidden="1"/>
    </xf>
    <xf numFmtId="0" fontId="11" fillId="5" borderId="2" xfId="0" applyFont="1" applyFill="1" applyBorder="1" applyAlignment="1" applyProtection="1">
      <alignment horizontal="right" vertical="center" wrapText="1"/>
      <protection hidden="1"/>
    </xf>
    <xf numFmtId="0" fontId="14" fillId="5" borderId="5" xfId="0" applyFont="1" applyFill="1" applyBorder="1" applyAlignment="1" applyProtection="1">
      <alignment horizontal="right" vertical="center"/>
      <protection hidden="1"/>
    </xf>
    <xf numFmtId="0" fontId="14" fillId="5" borderId="3" xfId="0" applyFont="1" applyFill="1" applyBorder="1" applyAlignment="1" applyProtection="1">
      <alignment horizontal="right" vertical="center"/>
      <protection hidden="1"/>
    </xf>
    <xf numFmtId="0" fontId="21" fillId="4" borderId="2" xfId="0" applyFont="1" applyFill="1" applyBorder="1" applyAlignment="1" applyProtection="1">
      <alignment horizontal="right" vertical="center"/>
      <protection hidden="1"/>
    </xf>
    <xf numFmtId="0" fontId="21" fillId="4" borderId="5" xfId="0" applyFont="1" applyFill="1" applyBorder="1" applyAlignment="1" applyProtection="1">
      <alignment horizontal="right" vertical="center"/>
      <protection hidden="1"/>
    </xf>
    <xf numFmtId="0" fontId="21" fillId="4" borderId="3" xfId="0" applyFont="1" applyFill="1" applyBorder="1" applyAlignment="1" applyProtection="1">
      <alignment horizontal="right" vertical="center"/>
      <protection hidden="1"/>
    </xf>
    <xf numFmtId="0" fontId="21" fillId="2" borderId="0" xfId="0" applyFont="1" applyFill="1" applyAlignment="1" applyProtection="1">
      <alignment horizontal="center"/>
      <protection hidden="1"/>
    </xf>
    <xf numFmtId="0" fontId="23" fillId="2" borderId="0" xfId="0" applyFont="1" applyFill="1" applyAlignment="1" applyProtection="1">
      <alignment horizontal="center"/>
      <protection hidden="1"/>
    </xf>
    <xf numFmtId="0" fontId="11" fillId="2" borderId="0" xfId="0" applyFont="1" applyFill="1" applyAlignment="1" applyProtection="1">
      <alignment horizontal="center"/>
      <protection hidden="1"/>
    </xf>
    <xf numFmtId="0" fontId="11" fillId="2" borderId="4" xfId="0" applyFont="1" applyFill="1" applyBorder="1" applyAlignment="1" applyProtection="1">
      <alignment horizontal="center" vertical="center" wrapText="1"/>
      <protection hidden="1"/>
    </xf>
    <xf numFmtId="0" fontId="20" fillId="2" borderId="0" xfId="0" applyFont="1" applyFill="1" applyAlignment="1" applyProtection="1">
      <alignment horizontal="left"/>
      <protection hidden="1"/>
    </xf>
    <xf numFmtId="0" fontId="21" fillId="2" borderId="0" xfId="0" applyFont="1" applyFill="1" applyAlignment="1" applyProtection="1">
      <alignment horizontal="center" vertical="top" wrapText="1"/>
      <protection hidden="1"/>
    </xf>
    <xf numFmtId="49" fontId="4" fillId="2" borderId="9" xfId="0" applyNumberFormat="1" applyFont="1" applyFill="1" applyBorder="1" applyAlignment="1" applyProtection="1">
      <alignment horizontal="center" vertical="center"/>
      <protection hidden="1"/>
    </xf>
    <xf numFmtId="49" fontId="4" fillId="2" borderId="10" xfId="0" applyNumberFormat="1" applyFont="1" applyFill="1" applyBorder="1" applyAlignment="1" applyProtection="1">
      <alignment horizontal="center" vertical="center"/>
      <protection hidden="1"/>
    </xf>
    <xf numFmtId="49" fontId="4" fillId="2" borderId="11" xfId="0" applyNumberFormat="1" applyFont="1" applyFill="1" applyBorder="1" applyAlignment="1" applyProtection="1">
      <alignment horizontal="center" vertical="center"/>
      <protection hidden="1"/>
    </xf>
    <xf numFmtId="0" fontId="4" fillId="2" borderId="9" xfId="0" applyFont="1" applyFill="1" applyBorder="1" applyAlignment="1" applyProtection="1">
      <alignment horizontal="left" vertical="center" wrapText="1"/>
      <protection hidden="1"/>
    </xf>
    <xf numFmtId="0" fontId="4" fillId="2" borderId="10" xfId="0" applyFont="1" applyFill="1" applyBorder="1" applyAlignment="1" applyProtection="1">
      <alignment horizontal="left" vertical="center" wrapText="1"/>
      <protection hidden="1"/>
    </xf>
    <xf numFmtId="0" fontId="4" fillId="2" borderId="11" xfId="0" applyFont="1" applyFill="1" applyBorder="1" applyAlignment="1" applyProtection="1">
      <alignment horizontal="left" vertical="center" wrapText="1"/>
      <protection hidden="1"/>
    </xf>
    <xf numFmtId="0" fontId="14" fillId="3" borderId="1" xfId="0" applyFont="1" applyFill="1" applyBorder="1" applyAlignment="1">
      <alignment horizontal="left" vertical="center" wrapText="1"/>
    </xf>
    <xf numFmtId="49" fontId="11" fillId="3" borderId="1" xfId="0" applyNumberFormat="1" applyFont="1" applyFill="1" applyBorder="1" applyAlignment="1">
      <alignment vertical="center"/>
    </xf>
    <xf numFmtId="0" fontId="11" fillId="2" borderId="0" xfId="0" applyFont="1" applyFill="1" applyAlignment="1" applyProtection="1">
      <alignment horizontal="center" vertical="center" wrapText="1"/>
      <protection hidden="1"/>
    </xf>
    <xf numFmtId="0" fontId="5" fillId="5" borderId="1" xfId="0" applyFont="1" applyFill="1" applyBorder="1" applyAlignment="1" applyProtection="1">
      <alignment horizontal="left" vertical="center" wrapText="1"/>
      <protection hidden="1"/>
    </xf>
    <xf numFmtId="0" fontId="5" fillId="5" borderId="2" xfId="0" applyFont="1" applyFill="1" applyBorder="1" applyAlignment="1" applyProtection="1">
      <alignment horizontal="left" vertical="center" wrapText="1"/>
      <protection hidden="1"/>
    </xf>
    <xf numFmtId="0" fontId="5" fillId="5" borderId="5" xfId="0" applyFont="1" applyFill="1" applyBorder="1" applyAlignment="1" applyProtection="1">
      <alignment horizontal="left" vertical="center" wrapText="1"/>
      <protection hidden="1"/>
    </xf>
    <xf numFmtId="0" fontId="5" fillId="5" borderId="3" xfId="0" applyFont="1" applyFill="1" applyBorder="1" applyAlignment="1" applyProtection="1">
      <alignment horizontal="left" vertical="center" wrapText="1"/>
      <protection hidden="1"/>
    </xf>
    <xf numFmtId="0" fontId="4" fillId="2" borderId="1" xfId="0" applyFont="1" applyFill="1" applyBorder="1" applyAlignment="1" applyProtection="1">
      <alignment horizontal="left" vertical="center" wrapText="1"/>
      <protection hidden="1"/>
    </xf>
    <xf numFmtId="49" fontId="14" fillId="3" borderId="5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 applyProtection="1">
      <alignment horizontal="left" vertical="center" wrapText="1"/>
      <protection hidden="1"/>
    </xf>
    <xf numFmtId="0" fontId="11" fillId="2" borderId="1" xfId="0" applyFont="1" applyFill="1" applyBorder="1" applyAlignment="1" applyProtection="1">
      <alignment horizontal="right" vertical="center" wrapText="1"/>
      <protection hidden="1"/>
    </xf>
    <xf numFmtId="0" fontId="12" fillId="2" borderId="1" xfId="0" applyFont="1" applyFill="1" applyBorder="1" applyAlignment="1" applyProtection="1">
      <alignment horizontal="right" vertical="center" wrapText="1"/>
      <protection hidden="1"/>
    </xf>
    <xf numFmtId="49" fontId="18" fillId="2" borderId="1" xfId="0" applyNumberFormat="1" applyFont="1" applyFill="1" applyBorder="1" applyAlignment="1" applyProtection="1">
      <alignment horizontal="center" vertical="center"/>
      <protection hidden="1"/>
    </xf>
    <xf numFmtId="0" fontId="9" fillId="4" borderId="1" xfId="0" applyFont="1" applyFill="1" applyBorder="1" applyAlignment="1" applyProtection="1">
      <alignment horizontal="center" vertical="center" wrapText="1"/>
      <protection hidden="1"/>
    </xf>
    <xf numFmtId="0" fontId="5" fillId="4" borderId="1" xfId="0" applyFont="1" applyFill="1" applyBorder="1" applyAlignment="1" applyProtection="1">
      <alignment horizontal="center" vertical="center" wrapText="1"/>
      <protection hidden="1"/>
    </xf>
    <xf numFmtId="0" fontId="5" fillId="2" borderId="0" xfId="0" applyFont="1" applyFill="1" applyAlignment="1" applyProtection="1">
      <alignment horizontal="right" vertical="top" wrapText="1"/>
      <protection hidden="1"/>
    </xf>
    <xf numFmtId="0" fontId="11" fillId="5" borderId="2" xfId="0" applyFont="1" applyFill="1" applyBorder="1" applyAlignment="1" applyProtection="1">
      <alignment horizontal="left" vertical="center" wrapText="1"/>
      <protection hidden="1"/>
    </xf>
    <xf numFmtId="0" fontId="11" fillId="5" borderId="5" xfId="0" applyFont="1" applyFill="1" applyBorder="1" applyAlignment="1" applyProtection="1">
      <alignment horizontal="left" vertical="center" wrapText="1"/>
      <protection hidden="1"/>
    </xf>
    <xf numFmtId="49" fontId="11" fillId="3" borderId="1" xfId="0" applyNumberFormat="1" applyFont="1" applyFill="1" applyBorder="1" applyAlignment="1">
      <alignment horizontal="left" vertical="center" wrapText="1"/>
    </xf>
    <xf numFmtId="0" fontId="11" fillId="4" borderId="2" xfId="0" applyFont="1" applyFill="1" applyBorder="1" applyAlignment="1" applyProtection="1">
      <alignment horizontal="right"/>
      <protection hidden="1"/>
    </xf>
    <xf numFmtId="0" fontId="11" fillId="4" borderId="5" xfId="0" applyFont="1" applyFill="1" applyBorder="1" applyAlignment="1" applyProtection="1">
      <alignment horizontal="right"/>
      <protection hidden="1"/>
    </xf>
    <xf numFmtId="0" fontId="11" fillId="4" borderId="3" xfId="0" applyFont="1" applyFill="1" applyBorder="1" applyAlignment="1" applyProtection="1">
      <alignment horizontal="right"/>
      <protection hidden="1"/>
    </xf>
    <xf numFmtId="0" fontId="5" fillId="4" borderId="1" xfId="0" applyFont="1" applyFill="1" applyBorder="1" applyAlignment="1" applyProtection="1">
      <alignment horizontal="right" vertical="center" wrapText="1"/>
      <protection hidden="1"/>
    </xf>
    <xf numFmtId="0" fontId="15" fillId="2" borderId="8" xfId="0" applyFont="1" applyFill="1" applyBorder="1" applyAlignment="1" applyProtection="1">
      <alignment horizontal="left" vertical="top" wrapText="1"/>
      <protection hidden="1"/>
    </xf>
    <xf numFmtId="49" fontId="11" fillId="3" borderId="6" xfId="0" applyNumberFormat="1" applyFont="1" applyFill="1" applyBorder="1" applyAlignment="1">
      <alignment horizontal="left" wrapText="1"/>
    </xf>
    <xf numFmtId="49" fontId="11" fillId="3" borderId="5" xfId="0" applyNumberFormat="1" applyFont="1" applyFill="1" applyBorder="1" applyAlignment="1">
      <alignment horizontal="left" wrapText="1"/>
    </xf>
    <xf numFmtId="49" fontId="11" fillId="3" borderId="4" xfId="0" applyNumberFormat="1" applyFont="1" applyFill="1" applyBorder="1" applyAlignment="1">
      <alignment horizontal="left" wrapText="1"/>
    </xf>
    <xf numFmtId="0" fontId="16" fillId="0" borderId="4" xfId="0" applyFont="1" applyBorder="1" applyAlignment="1" applyProtection="1">
      <alignment horizontal="center" vertical="top" wrapText="1"/>
      <protection hidden="1"/>
    </xf>
  </cellXfs>
  <cellStyles count="3">
    <cellStyle name="Hyperlink" xfId="2" builtinId="8"/>
    <cellStyle name="Normal" xfId="0" builtinId="0"/>
    <cellStyle name="Percent" xfId="1" builtinId="5"/>
  </cellStyles>
  <dxfs count="2">
    <dxf>
      <font>
        <color theme="0" tint="-0.499984740745262"/>
      </font>
    </dxf>
    <dxf>
      <font>
        <b/>
        <i val="0"/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CCCC"/>
      <color rgb="FFF8F8F8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2D050"/>
  </sheetPr>
  <dimension ref="A1:O32"/>
  <sheetViews>
    <sheetView workbookViewId="0">
      <selection activeCell="C3" sqref="C3"/>
    </sheetView>
  </sheetViews>
  <sheetFormatPr defaultColWidth="9.109375" defaultRowHeight="13.8" x14ac:dyDescent="0.3"/>
  <cols>
    <col min="1" max="1" width="9.109375" style="1"/>
    <col min="2" max="2" width="18.44140625" style="1" bestFit="1" customWidth="1"/>
    <col min="3" max="3" width="13.6640625" style="1" bestFit="1" customWidth="1"/>
    <col min="4" max="4" width="11.6640625" style="1" bestFit="1" customWidth="1"/>
    <col min="5" max="7" width="9.109375" style="1"/>
    <col min="8" max="8" width="13.109375" style="1" bestFit="1" customWidth="1"/>
    <col min="9" max="13" width="9.109375" style="1"/>
    <col min="14" max="14" width="13.109375" style="1" bestFit="1" customWidth="1"/>
    <col min="15" max="15" width="12.88671875" style="1" bestFit="1" customWidth="1"/>
    <col min="16" max="16384" width="9.109375" style="1"/>
  </cols>
  <sheetData>
    <row r="1" spans="1:15" x14ac:dyDescent="0.3">
      <c r="B1" s="2" t="s">
        <v>0</v>
      </c>
      <c r="C1" s="2" t="s">
        <v>1</v>
      </c>
      <c r="D1" s="2" t="s">
        <v>2</v>
      </c>
      <c r="H1" s="2" t="s">
        <v>0</v>
      </c>
      <c r="I1" s="2" t="s">
        <v>3</v>
      </c>
      <c r="J1" s="2" t="s">
        <v>4</v>
      </c>
      <c r="N1" s="2" t="s">
        <v>0</v>
      </c>
      <c r="O1" s="2" t="s">
        <v>5</v>
      </c>
    </row>
    <row r="2" spans="1:15" x14ac:dyDescent="0.3">
      <c r="B2" s="1" t="s">
        <v>6</v>
      </c>
      <c r="C2" s="3">
        <f>IF(ISERROR(AVERAGEIFS($D$8:$D$32,$C$8:$C$32,B2,$B$8:$B$32,"Moksliniai tyrimai")),0,AVERAGEIFS($D$8:$D$32,$C$8:$C$32,B2,$B$8:$B$32,"Moksliniai tyrimai"))</f>
        <v>0</v>
      </c>
      <c r="D2" s="4">
        <f>IF(ISERROR(AVERAGEIFS($D$8:$D$32,$C$8:$C$32,B2,$B$8:$B$32,"Eksperimentinė plėtra")),0,AVERAGEIFS($D$8:$D$32,$C$8:$C$32,B2,$B$8:$B$32,"Eksperimentinė plėtra"))</f>
        <v>0</v>
      </c>
      <c r="G2" s="5"/>
      <c r="H2" s="1" t="s">
        <v>6</v>
      </c>
      <c r="I2" s="6">
        <f>SUMIF($H$8:$H$32,H2,$I$8:$I$32)</f>
        <v>0</v>
      </c>
      <c r="J2" s="6">
        <f>SUMIF($H$8:$H$32,H2,$J$8:$J$32)</f>
        <v>0</v>
      </c>
      <c r="N2" s="1" t="s">
        <v>6</v>
      </c>
      <c r="O2" s="1" t="e">
        <f>VLOOKUP(N2,$N$8:$O$32,2,FALSE)</f>
        <v>#N/A</v>
      </c>
    </row>
    <row r="3" spans="1:15" x14ac:dyDescent="0.3">
      <c r="B3" s="1" t="s">
        <v>7</v>
      </c>
      <c r="C3" s="3">
        <f t="shared" ref="C3:C5" si="0">IF(ISERROR(AVERAGEIFS($D$8:$D$32,$C$8:$C$32,B3,$B$8:$B$32,"Moksliniai tyrimai")),0,AVERAGEIFS($D$8:$D$32,$C$8:$C$32,B3,$B$8:$B$32,"Moksliniai tyrimai"))</f>
        <v>0</v>
      </c>
      <c r="D3" s="4">
        <f t="shared" ref="D3:D5" si="1">IF(ISERROR(AVERAGEIFS($D$8:$D$32,$C$8:$C$32,B3,$B$8:$B$32,"Eksperimentinė plėtra")),0,AVERAGEIFS($D$8:$D$32,$C$8:$C$32,B3,$B$8:$B$32,"Eksperimentinė plėtra"))</f>
        <v>0</v>
      </c>
      <c r="H3" s="1" t="s">
        <v>7</v>
      </c>
      <c r="I3" s="6">
        <f t="shared" ref="I3:I4" si="2">SUMIF($H$8:$H$32,H3,$I$8:$I$32)</f>
        <v>0</v>
      </c>
      <c r="J3" s="6">
        <f t="shared" ref="J3:J5" si="3">SUMIF($H$8:$H$32,H3,$J$8:$J$32)</f>
        <v>0</v>
      </c>
      <c r="N3" s="1" t="s">
        <v>7</v>
      </c>
      <c r="O3" s="1" t="e">
        <f t="shared" ref="O3:O5" si="4">VLOOKUP(N3,$N$8:$O$32,2,FALSE)</f>
        <v>#N/A</v>
      </c>
    </row>
    <row r="4" spans="1:15" x14ac:dyDescent="0.3">
      <c r="B4" s="1" t="s">
        <v>8</v>
      </c>
      <c r="C4" s="3">
        <f t="shared" si="0"/>
        <v>0</v>
      </c>
      <c r="D4" s="4">
        <f t="shared" si="1"/>
        <v>0</v>
      </c>
      <c r="H4" s="1" t="s">
        <v>8</v>
      </c>
      <c r="I4" s="6">
        <f t="shared" si="2"/>
        <v>0</v>
      </c>
      <c r="J4" s="6">
        <f t="shared" si="3"/>
        <v>0</v>
      </c>
      <c r="N4" s="1" t="s">
        <v>8</v>
      </c>
      <c r="O4" s="1" t="e">
        <f t="shared" si="4"/>
        <v>#N/A</v>
      </c>
    </row>
    <row r="5" spans="1:15" x14ac:dyDescent="0.3">
      <c r="B5" s="1" t="s">
        <v>9</v>
      </c>
      <c r="C5" s="3">
        <f t="shared" si="0"/>
        <v>0</v>
      </c>
      <c r="D5" s="4">
        <f t="shared" si="1"/>
        <v>0</v>
      </c>
      <c r="H5" s="1" t="s">
        <v>9</v>
      </c>
      <c r="I5" s="6">
        <f>SUMIF($H$8:$H$32,H5,$I$8:$I$32)</f>
        <v>0</v>
      </c>
      <c r="J5" s="6">
        <f t="shared" si="3"/>
        <v>0</v>
      </c>
      <c r="N5" s="1" t="s">
        <v>9</v>
      </c>
      <c r="O5" s="1" t="e">
        <f t="shared" si="4"/>
        <v>#N/A</v>
      </c>
    </row>
    <row r="7" spans="1:15" x14ac:dyDescent="0.3">
      <c r="A7" s="2" t="s">
        <v>10</v>
      </c>
      <c r="B7" s="7" t="s">
        <v>11</v>
      </c>
      <c r="C7" s="2" t="s">
        <v>0</v>
      </c>
      <c r="D7" s="2" t="s">
        <v>12</v>
      </c>
      <c r="G7" s="2" t="s">
        <v>10</v>
      </c>
      <c r="H7" s="2" t="s">
        <v>0</v>
      </c>
      <c r="I7" s="2" t="s">
        <v>3</v>
      </c>
      <c r="J7" s="2" t="s">
        <v>4</v>
      </c>
      <c r="M7" s="2" t="s">
        <v>10</v>
      </c>
      <c r="N7" s="2" t="s">
        <v>0</v>
      </c>
      <c r="O7" s="2" t="s">
        <v>5</v>
      </c>
    </row>
    <row r="8" spans="1:15" x14ac:dyDescent="0.3">
      <c r="A8" s="1">
        <v>1</v>
      </c>
      <c r="B8" s="1" t="e">
        <f>IF('2 Išlaidų detalizavimas'!#REF!="","",'2 Išlaidų detalizavimas'!#REF!)</f>
        <v>#REF!</v>
      </c>
      <c r="C8" s="1" t="e">
        <f>IF('2 Išlaidų detalizavimas'!#REF!="","",'2 Išlaidų detalizavimas'!#REF!)</f>
        <v>#REF!</v>
      </c>
      <c r="D8" s="4">
        <f>IF('2 Išlaidų detalizavimas'!$D$4="","",'2 Išlaidų detalizavimas'!$D$4)</f>
        <v>0</v>
      </c>
      <c r="G8" s="1">
        <v>1</v>
      </c>
      <c r="H8" s="1" t="e">
        <f>IF('2 Išlaidų detalizavimas'!#REF!="","",'2 Išlaidų detalizavimas'!#REF!)</f>
        <v>#REF!</v>
      </c>
      <c r="I8" s="8" t="e">
        <f>'2 Išlaidų detalizavimas'!#REF!</f>
        <v>#REF!</v>
      </c>
      <c r="J8" s="8" t="e">
        <f>'2 Išlaidų detalizavimas'!#REF!</f>
        <v>#REF!</v>
      </c>
      <c r="M8" s="1">
        <v>1</v>
      </c>
      <c r="N8" s="1" t="e">
        <f>IF('2 Išlaidų detalizavimas'!#REF!="","",'2 Išlaidų detalizavimas'!#REF!)</f>
        <v>#REF!</v>
      </c>
      <c r="O8" s="1" t="str">
        <f>IF('2 Išlaidų detalizavimas'!$D$3="","",'2 Išlaidų detalizavimas'!$D$3)</f>
        <v/>
      </c>
    </row>
    <row r="9" spans="1:15" x14ac:dyDescent="0.3">
      <c r="A9" s="1">
        <v>2</v>
      </c>
      <c r="B9" s="1" t="e">
        <f>IF(#REF!="","",#REF!)</f>
        <v>#REF!</v>
      </c>
      <c r="C9" s="1" t="e">
        <f>IF(#REF!="","",#REF!)</f>
        <v>#REF!</v>
      </c>
      <c r="D9" s="4" t="e">
        <f>IF(#REF!="","",#REF!)</f>
        <v>#REF!</v>
      </c>
      <c r="G9" s="1">
        <v>2</v>
      </c>
      <c r="H9" s="1" t="e">
        <f>IF(#REF!="","",#REF!)</f>
        <v>#REF!</v>
      </c>
      <c r="I9" s="8" t="e">
        <f>#REF!</f>
        <v>#REF!</v>
      </c>
      <c r="J9" s="8" t="e">
        <f>#REF!</f>
        <v>#REF!</v>
      </c>
      <c r="M9" s="1">
        <v>2</v>
      </c>
      <c r="N9" s="1" t="e">
        <f>IF(#REF!="","",#REF!)</f>
        <v>#REF!</v>
      </c>
      <c r="O9" s="1" t="e">
        <f>IF(#REF!="","",#REF!)</f>
        <v>#REF!</v>
      </c>
    </row>
    <row r="10" spans="1:15" x14ac:dyDescent="0.3">
      <c r="A10" s="1">
        <v>3</v>
      </c>
      <c r="B10" s="1" t="e">
        <f>IF(#REF!="","",#REF!)</f>
        <v>#REF!</v>
      </c>
      <c r="C10" s="1" t="e">
        <f>IF(#REF!="","",#REF!)</f>
        <v>#REF!</v>
      </c>
      <c r="D10" s="4" t="e">
        <f>IF(#REF!="","",#REF!)</f>
        <v>#REF!</v>
      </c>
      <c r="G10" s="1">
        <v>3</v>
      </c>
      <c r="H10" s="1" t="e">
        <f>IF(#REF!="","",#REF!)</f>
        <v>#REF!</v>
      </c>
      <c r="I10" s="8" t="e">
        <f>#REF!</f>
        <v>#REF!</v>
      </c>
      <c r="J10" s="8" t="e">
        <f>#REF!</f>
        <v>#REF!</v>
      </c>
      <c r="M10" s="1">
        <v>3</v>
      </c>
      <c r="N10" s="1" t="e">
        <f>IF(#REF!="","",#REF!)</f>
        <v>#REF!</v>
      </c>
      <c r="O10" s="1" t="e">
        <f>IF(#REF!="","",#REF!)</f>
        <v>#REF!</v>
      </c>
    </row>
    <row r="11" spans="1:15" x14ac:dyDescent="0.3">
      <c r="A11" s="1">
        <v>4</v>
      </c>
      <c r="B11" s="1" t="e">
        <f>IF(#REF!="","",#REF!)</f>
        <v>#REF!</v>
      </c>
      <c r="C11" s="1" t="e">
        <f>IF(#REF!="","",#REF!)</f>
        <v>#REF!</v>
      </c>
      <c r="D11" s="4" t="e">
        <f>IF(#REF!="","",#REF!)</f>
        <v>#REF!</v>
      </c>
      <c r="G11" s="1">
        <v>4</v>
      </c>
      <c r="H11" s="1" t="e">
        <f>IF(#REF!="","",#REF!)</f>
        <v>#REF!</v>
      </c>
      <c r="I11" s="8" t="e">
        <f>#REF!</f>
        <v>#REF!</v>
      </c>
      <c r="J11" s="8" t="e">
        <f>#REF!</f>
        <v>#REF!</v>
      </c>
      <c r="M11" s="1">
        <v>4</v>
      </c>
      <c r="N11" s="1" t="e">
        <f>IF(#REF!="","",#REF!)</f>
        <v>#REF!</v>
      </c>
      <c r="O11" s="1" t="e">
        <f>IF(#REF!="","",#REF!)</f>
        <v>#REF!</v>
      </c>
    </row>
    <row r="12" spans="1:15" x14ac:dyDescent="0.3">
      <c r="A12" s="1">
        <v>5</v>
      </c>
      <c r="B12" s="1" t="e">
        <f>IF(#REF!="","",#REF!)</f>
        <v>#REF!</v>
      </c>
      <c r="C12" s="1" t="e">
        <f>IF(#REF!="","",#REF!)</f>
        <v>#REF!</v>
      </c>
      <c r="D12" s="4" t="e">
        <f>IF(#REF!="","",#REF!)</f>
        <v>#REF!</v>
      </c>
      <c r="G12" s="1">
        <v>5</v>
      </c>
      <c r="H12" s="1" t="e">
        <f>IF(#REF!="","",#REF!)</f>
        <v>#REF!</v>
      </c>
      <c r="I12" s="8" t="e">
        <f>#REF!</f>
        <v>#REF!</v>
      </c>
      <c r="J12" s="8" t="e">
        <f>#REF!</f>
        <v>#REF!</v>
      </c>
      <c r="M12" s="1">
        <v>5</v>
      </c>
      <c r="N12" s="1" t="e">
        <f>IF(#REF!="","",#REF!)</f>
        <v>#REF!</v>
      </c>
      <c r="O12" s="1" t="e">
        <f>IF(#REF!="","",#REF!)</f>
        <v>#REF!</v>
      </c>
    </row>
    <row r="13" spans="1:15" x14ac:dyDescent="0.3">
      <c r="A13" s="1">
        <v>6</v>
      </c>
      <c r="B13" s="1" t="e">
        <f>IF(#REF!="","",#REF!)</f>
        <v>#REF!</v>
      </c>
      <c r="C13" s="1" t="e">
        <f>IF(#REF!="","",#REF!)</f>
        <v>#REF!</v>
      </c>
      <c r="D13" s="4" t="e">
        <f>IF(#REF!="","",#REF!)</f>
        <v>#REF!</v>
      </c>
      <c r="G13" s="1">
        <v>6</v>
      </c>
      <c r="H13" s="1" t="e">
        <f>IF(#REF!="","",#REF!)</f>
        <v>#REF!</v>
      </c>
      <c r="I13" s="8" t="e">
        <f>#REF!</f>
        <v>#REF!</v>
      </c>
      <c r="J13" s="8" t="e">
        <f>#REF!</f>
        <v>#REF!</v>
      </c>
      <c r="M13" s="1">
        <v>6</v>
      </c>
      <c r="N13" s="1" t="e">
        <f>IF(#REF!="","",#REF!)</f>
        <v>#REF!</v>
      </c>
      <c r="O13" s="1" t="e">
        <f>IF(#REF!="","",#REF!)</f>
        <v>#REF!</v>
      </c>
    </row>
    <row r="14" spans="1:15" x14ac:dyDescent="0.3">
      <c r="A14" s="1">
        <v>7</v>
      </c>
      <c r="B14" s="1" t="e">
        <f>IF(#REF!="","",#REF!)</f>
        <v>#REF!</v>
      </c>
      <c r="C14" s="1" t="e">
        <f>IF(#REF!="","",#REF!)</f>
        <v>#REF!</v>
      </c>
      <c r="D14" s="4" t="e">
        <f>IF(#REF!="","",#REF!)</f>
        <v>#REF!</v>
      </c>
      <c r="G14" s="1">
        <v>7</v>
      </c>
      <c r="H14" s="1" t="e">
        <f>IF(#REF!="","",#REF!)</f>
        <v>#REF!</v>
      </c>
      <c r="I14" s="8" t="e">
        <f>#REF!</f>
        <v>#REF!</v>
      </c>
      <c r="J14" s="8" t="e">
        <f>#REF!</f>
        <v>#REF!</v>
      </c>
      <c r="M14" s="1">
        <v>7</v>
      </c>
      <c r="N14" s="1" t="e">
        <f>IF(#REF!="","",#REF!)</f>
        <v>#REF!</v>
      </c>
      <c r="O14" s="1" t="e">
        <f>IF(#REF!="","",#REF!)</f>
        <v>#REF!</v>
      </c>
    </row>
    <row r="15" spans="1:15" x14ac:dyDescent="0.3">
      <c r="A15" s="1">
        <v>8</v>
      </c>
      <c r="B15" s="1" t="e">
        <f>IF(#REF!="","",#REF!)</f>
        <v>#REF!</v>
      </c>
      <c r="C15" s="1" t="e">
        <f>IF(#REF!="","",#REF!)</f>
        <v>#REF!</v>
      </c>
      <c r="D15" s="4" t="e">
        <f>IF(#REF!="","",#REF!)</f>
        <v>#REF!</v>
      </c>
      <c r="G15" s="1">
        <v>8</v>
      </c>
      <c r="H15" s="1" t="e">
        <f>IF(#REF!="","",#REF!)</f>
        <v>#REF!</v>
      </c>
      <c r="I15" s="8" t="e">
        <f>#REF!</f>
        <v>#REF!</v>
      </c>
      <c r="J15" s="8" t="e">
        <f>#REF!</f>
        <v>#REF!</v>
      </c>
      <c r="M15" s="1">
        <v>8</v>
      </c>
      <c r="N15" s="1" t="e">
        <f>IF(#REF!="","",#REF!)</f>
        <v>#REF!</v>
      </c>
      <c r="O15" s="1" t="e">
        <f>IF(#REF!="","",#REF!)</f>
        <v>#REF!</v>
      </c>
    </row>
    <row r="16" spans="1:15" x14ac:dyDescent="0.3">
      <c r="A16" s="1">
        <v>9</v>
      </c>
      <c r="B16" s="1" t="e">
        <f>IF(#REF!="","",#REF!)</f>
        <v>#REF!</v>
      </c>
      <c r="C16" s="1" t="e">
        <f>IF(#REF!="","",#REF!)</f>
        <v>#REF!</v>
      </c>
      <c r="D16" s="4" t="e">
        <f>IF(#REF!="","",#REF!)</f>
        <v>#REF!</v>
      </c>
      <c r="G16" s="1">
        <v>9</v>
      </c>
      <c r="H16" s="1" t="e">
        <f>IF(#REF!="","",#REF!)</f>
        <v>#REF!</v>
      </c>
      <c r="I16" s="8" t="e">
        <f>#REF!</f>
        <v>#REF!</v>
      </c>
      <c r="J16" s="8" t="e">
        <f>#REF!</f>
        <v>#REF!</v>
      </c>
      <c r="M16" s="1">
        <v>9</v>
      </c>
      <c r="N16" s="1" t="e">
        <f>IF(#REF!="","",#REF!)</f>
        <v>#REF!</v>
      </c>
      <c r="O16" s="1" t="e">
        <f>IF(#REF!="","",#REF!)</f>
        <v>#REF!</v>
      </c>
    </row>
    <row r="17" spans="1:15" x14ac:dyDescent="0.3">
      <c r="A17" s="1">
        <v>10</v>
      </c>
      <c r="B17" s="1" t="e">
        <f>IF(#REF!="","",#REF!)</f>
        <v>#REF!</v>
      </c>
      <c r="C17" s="1" t="e">
        <f>IF(#REF!="","",#REF!)</f>
        <v>#REF!</v>
      </c>
      <c r="D17" s="4" t="e">
        <f>IF(#REF!="","",#REF!)</f>
        <v>#REF!</v>
      </c>
      <c r="G17" s="1">
        <v>10</v>
      </c>
      <c r="H17" s="1" t="e">
        <f>IF(#REF!="","",#REF!)</f>
        <v>#REF!</v>
      </c>
      <c r="I17" s="8" t="e">
        <f>#REF!</f>
        <v>#REF!</v>
      </c>
      <c r="J17" s="8" t="e">
        <f>#REF!</f>
        <v>#REF!</v>
      </c>
      <c r="M17" s="1">
        <v>10</v>
      </c>
      <c r="N17" s="1" t="e">
        <f>IF(#REF!="","",#REF!)</f>
        <v>#REF!</v>
      </c>
      <c r="O17" s="1" t="e">
        <f>IF(#REF!="","",#REF!)</f>
        <v>#REF!</v>
      </c>
    </row>
    <row r="18" spans="1:15" x14ac:dyDescent="0.3">
      <c r="A18" s="1">
        <v>11</v>
      </c>
      <c r="B18" s="1" t="e">
        <f>IF(#REF!="","",#REF!)</f>
        <v>#REF!</v>
      </c>
      <c r="C18" s="1" t="e">
        <f>IF(#REF!="","",#REF!)</f>
        <v>#REF!</v>
      </c>
      <c r="D18" s="4" t="e">
        <f>IF(#REF!="","",#REF!)</f>
        <v>#REF!</v>
      </c>
      <c r="G18" s="1">
        <v>11</v>
      </c>
      <c r="H18" s="1" t="e">
        <f>IF(#REF!="","",#REF!)</f>
        <v>#REF!</v>
      </c>
      <c r="I18" s="8" t="e">
        <f>#REF!</f>
        <v>#REF!</v>
      </c>
      <c r="J18" s="8" t="e">
        <f>#REF!</f>
        <v>#REF!</v>
      </c>
      <c r="M18" s="1">
        <v>11</v>
      </c>
      <c r="N18" s="1" t="e">
        <f>IF(#REF!="","",#REF!)</f>
        <v>#REF!</v>
      </c>
      <c r="O18" s="1" t="e">
        <f>IF(#REF!="","",#REF!)</f>
        <v>#REF!</v>
      </c>
    </row>
    <row r="19" spans="1:15" x14ac:dyDescent="0.3">
      <c r="A19" s="1">
        <v>12</v>
      </c>
      <c r="B19" s="1" t="e">
        <f>IF(#REF!="","",#REF!)</f>
        <v>#REF!</v>
      </c>
      <c r="C19" s="1" t="e">
        <f>IF(#REF!="","",#REF!)</f>
        <v>#REF!</v>
      </c>
      <c r="D19" s="4" t="e">
        <f>IF(#REF!="","",#REF!)</f>
        <v>#REF!</v>
      </c>
      <c r="G19" s="1">
        <v>12</v>
      </c>
      <c r="H19" s="1" t="e">
        <f>IF(#REF!="","",#REF!)</f>
        <v>#REF!</v>
      </c>
      <c r="I19" s="8" t="e">
        <f>#REF!</f>
        <v>#REF!</v>
      </c>
      <c r="J19" s="8" t="e">
        <f>#REF!</f>
        <v>#REF!</v>
      </c>
      <c r="M19" s="1">
        <v>12</v>
      </c>
      <c r="N19" s="1" t="e">
        <f>IF(#REF!="","",#REF!)</f>
        <v>#REF!</v>
      </c>
      <c r="O19" s="1" t="e">
        <f>IF(#REF!="","",#REF!)</f>
        <v>#REF!</v>
      </c>
    </row>
    <row r="20" spans="1:15" x14ac:dyDescent="0.3">
      <c r="A20" s="1">
        <v>13</v>
      </c>
      <c r="B20" s="1" t="e">
        <f>IF(#REF!="","",#REF!)</f>
        <v>#REF!</v>
      </c>
      <c r="C20" s="1" t="e">
        <f>IF(#REF!="","",#REF!)</f>
        <v>#REF!</v>
      </c>
      <c r="D20" s="4" t="e">
        <f>IF(#REF!="","",#REF!)</f>
        <v>#REF!</v>
      </c>
      <c r="G20" s="1">
        <v>13</v>
      </c>
      <c r="H20" s="1" t="e">
        <f>IF(#REF!="","",#REF!)</f>
        <v>#REF!</v>
      </c>
      <c r="I20" s="8" t="e">
        <f>#REF!</f>
        <v>#REF!</v>
      </c>
      <c r="J20" s="8" t="e">
        <f>#REF!</f>
        <v>#REF!</v>
      </c>
      <c r="M20" s="1">
        <v>13</v>
      </c>
      <c r="N20" s="1" t="e">
        <f>IF(#REF!="","",#REF!)</f>
        <v>#REF!</v>
      </c>
      <c r="O20" s="1" t="e">
        <f>IF(#REF!="","",#REF!)</f>
        <v>#REF!</v>
      </c>
    </row>
    <row r="21" spans="1:15" x14ac:dyDescent="0.3">
      <c r="A21" s="1">
        <v>14</v>
      </c>
      <c r="B21" s="1" t="e">
        <f>IF(#REF!="","",#REF!)</f>
        <v>#REF!</v>
      </c>
      <c r="C21" s="1" t="e">
        <f>IF(#REF!="","",#REF!)</f>
        <v>#REF!</v>
      </c>
      <c r="D21" s="4" t="e">
        <f>IF(#REF!="","",#REF!)</f>
        <v>#REF!</v>
      </c>
      <c r="G21" s="1">
        <v>14</v>
      </c>
      <c r="H21" s="1" t="e">
        <f>IF(#REF!="","",#REF!)</f>
        <v>#REF!</v>
      </c>
      <c r="I21" s="8" t="e">
        <f>#REF!</f>
        <v>#REF!</v>
      </c>
      <c r="J21" s="8" t="e">
        <f>#REF!</f>
        <v>#REF!</v>
      </c>
      <c r="M21" s="1">
        <v>14</v>
      </c>
      <c r="N21" s="1" t="e">
        <f>IF(#REF!="","",#REF!)</f>
        <v>#REF!</v>
      </c>
      <c r="O21" s="1" t="e">
        <f>IF(#REF!="","",#REF!)</f>
        <v>#REF!</v>
      </c>
    </row>
    <row r="22" spans="1:15" x14ac:dyDescent="0.3">
      <c r="A22" s="1">
        <v>15</v>
      </c>
      <c r="B22" s="1" t="e">
        <f>IF(#REF!="","",#REF!)</f>
        <v>#REF!</v>
      </c>
      <c r="C22" s="1" t="e">
        <f>IF(#REF!="","",#REF!)</f>
        <v>#REF!</v>
      </c>
      <c r="D22" s="4" t="e">
        <f>IF(#REF!="","",#REF!)</f>
        <v>#REF!</v>
      </c>
      <c r="G22" s="1">
        <v>15</v>
      </c>
      <c r="H22" s="1" t="e">
        <f>IF(#REF!="","",#REF!)</f>
        <v>#REF!</v>
      </c>
      <c r="I22" s="8" t="e">
        <f>#REF!</f>
        <v>#REF!</v>
      </c>
      <c r="J22" s="8" t="e">
        <f>#REF!</f>
        <v>#REF!</v>
      </c>
      <c r="M22" s="1">
        <v>15</v>
      </c>
      <c r="N22" s="1" t="e">
        <f>IF(#REF!="","",#REF!)</f>
        <v>#REF!</v>
      </c>
      <c r="O22" s="1" t="e">
        <f>IF(#REF!="","",#REF!)</f>
        <v>#REF!</v>
      </c>
    </row>
    <row r="23" spans="1:15" x14ac:dyDescent="0.3">
      <c r="A23" s="1">
        <v>16</v>
      </c>
      <c r="B23" s="1" t="e">
        <f>IF(#REF!="","",#REF!)</f>
        <v>#REF!</v>
      </c>
      <c r="C23" s="1" t="e">
        <f>IF(#REF!="","",#REF!)</f>
        <v>#REF!</v>
      </c>
      <c r="D23" s="4" t="e">
        <f>IF(#REF!="","",#REF!)</f>
        <v>#REF!</v>
      </c>
      <c r="G23" s="1">
        <v>16</v>
      </c>
      <c r="H23" s="1" t="e">
        <f>IF(#REF!="","",#REF!)</f>
        <v>#REF!</v>
      </c>
      <c r="I23" s="8" t="e">
        <f>#REF!</f>
        <v>#REF!</v>
      </c>
      <c r="J23" s="8" t="e">
        <f>#REF!</f>
        <v>#REF!</v>
      </c>
      <c r="M23" s="1">
        <v>16</v>
      </c>
      <c r="N23" s="1" t="e">
        <f>IF(#REF!="","",#REF!)</f>
        <v>#REF!</v>
      </c>
      <c r="O23" s="1" t="e">
        <f>IF(#REF!="","",#REF!)</f>
        <v>#REF!</v>
      </c>
    </row>
    <row r="24" spans="1:15" x14ac:dyDescent="0.3">
      <c r="A24" s="1">
        <v>17</v>
      </c>
      <c r="B24" s="1" t="e">
        <f>IF(#REF!="","",#REF!)</f>
        <v>#REF!</v>
      </c>
      <c r="C24" s="1" t="e">
        <f>IF(#REF!="","",#REF!)</f>
        <v>#REF!</v>
      </c>
      <c r="D24" s="4" t="e">
        <f>IF(#REF!="","",#REF!)</f>
        <v>#REF!</v>
      </c>
      <c r="G24" s="1">
        <v>17</v>
      </c>
      <c r="H24" s="1" t="e">
        <f>IF(#REF!="","",#REF!)</f>
        <v>#REF!</v>
      </c>
      <c r="I24" s="8" t="e">
        <f>#REF!</f>
        <v>#REF!</v>
      </c>
      <c r="J24" s="8" t="e">
        <f>#REF!</f>
        <v>#REF!</v>
      </c>
      <c r="M24" s="1">
        <v>17</v>
      </c>
      <c r="N24" s="1" t="e">
        <f>IF(#REF!="","",#REF!)</f>
        <v>#REF!</v>
      </c>
      <c r="O24" s="1" t="e">
        <f>IF(#REF!="","",#REF!)</f>
        <v>#REF!</v>
      </c>
    </row>
    <row r="25" spans="1:15" x14ac:dyDescent="0.3">
      <c r="A25" s="1">
        <v>18</v>
      </c>
      <c r="B25" s="1" t="e">
        <f>IF(#REF!="","",#REF!)</f>
        <v>#REF!</v>
      </c>
      <c r="C25" s="1" t="e">
        <f>IF(#REF!="","",#REF!)</f>
        <v>#REF!</v>
      </c>
      <c r="D25" s="4" t="e">
        <f>IF(#REF!="","",#REF!)</f>
        <v>#REF!</v>
      </c>
      <c r="G25" s="1">
        <v>18</v>
      </c>
      <c r="H25" s="1" t="e">
        <f>IF(#REF!="","",#REF!)</f>
        <v>#REF!</v>
      </c>
      <c r="I25" s="8" t="e">
        <f>#REF!</f>
        <v>#REF!</v>
      </c>
      <c r="J25" s="8" t="e">
        <f>#REF!</f>
        <v>#REF!</v>
      </c>
      <c r="M25" s="1">
        <v>18</v>
      </c>
      <c r="N25" s="1" t="e">
        <f>IF(#REF!="","",#REF!)</f>
        <v>#REF!</v>
      </c>
      <c r="O25" s="1" t="e">
        <f>IF(#REF!="","",#REF!)</f>
        <v>#REF!</v>
      </c>
    </row>
    <row r="26" spans="1:15" x14ac:dyDescent="0.3">
      <c r="A26" s="1">
        <v>19</v>
      </c>
      <c r="B26" s="1" t="e">
        <f>IF(#REF!="","",#REF!)</f>
        <v>#REF!</v>
      </c>
      <c r="C26" s="1" t="e">
        <f>IF(#REF!="","",#REF!)</f>
        <v>#REF!</v>
      </c>
      <c r="D26" s="4" t="e">
        <f>IF(#REF!="","",#REF!)</f>
        <v>#REF!</v>
      </c>
      <c r="G26" s="1">
        <v>19</v>
      </c>
      <c r="H26" s="1" t="e">
        <f>IF(#REF!="","",#REF!)</f>
        <v>#REF!</v>
      </c>
      <c r="I26" s="8" t="e">
        <f>#REF!</f>
        <v>#REF!</v>
      </c>
      <c r="J26" s="8" t="e">
        <f>#REF!</f>
        <v>#REF!</v>
      </c>
      <c r="M26" s="1">
        <v>19</v>
      </c>
      <c r="N26" s="1" t="e">
        <f>IF(#REF!="","",#REF!)</f>
        <v>#REF!</v>
      </c>
      <c r="O26" s="1" t="e">
        <f>IF(#REF!="","",#REF!)</f>
        <v>#REF!</v>
      </c>
    </row>
    <row r="27" spans="1:15" x14ac:dyDescent="0.3">
      <c r="A27" s="1">
        <v>20</v>
      </c>
      <c r="B27" s="1" t="e">
        <f>IF(#REF!="","",#REF!)</f>
        <v>#REF!</v>
      </c>
      <c r="C27" s="1" t="e">
        <f>IF(#REF!="","",#REF!)</f>
        <v>#REF!</v>
      </c>
      <c r="D27" s="4" t="e">
        <f>IF(#REF!="","",#REF!)</f>
        <v>#REF!</v>
      </c>
      <c r="G27" s="1">
        <v>20</v>
      </c>
      <c r="H27" s="1" t="e">
        <f>IF(#REF!="","",#REF!)</f>
        <v>#REF!</v>
      </c>
      <c r="I27" s="8" t="e">
        <f>#REF!</f>
        <v>#REF!</v>
      </c>
      <c r="J27" s="8" t="e">
        <f>#REF!</f>
        <v>#REF!</v>
      </c>
      <c r="M27" s="1">
        <v>20</v>
      </c>
      <c r="N27" s="1" t="e">
        <f>IF(#REF!="","",#REF!)</f>
        <v>#REF!</v>
      </c>
      <c r="O27" s="1" t="e">
        <f>IF(#REF!="","",#REF!)</f>
        <v>#REF!</v>
      </c>
    </row>
    <row r="28" spans="1:15" x14ac:dyDescent="0.3">
      <c r="A28" s="1">
        <v>21</v>
      </c>
      <c r="B28" s="1" t="e">
        <f>IF(#REF!="","",#REF!)</f>
        <v>#REF!</v>
      </c>
      <c r="C28" s="1" t="e">
        <f>IF(#REF!="","",#REF!)</f>
        <v>#REF!</v>
      </c>
      <c r="D28" s="4" t="e">
        <f>IF(#REF!="","",#REF!)</f>
        <v>#REF!</v>
      </c>
      <c r="G28" s="1">
        <v>21</v>
      </c>
      <c r="H28" s="1" t="e">
        <f>IF(#REF!="","",#REF!)</f>
        <v>#REF!</v>
      </c>
      <c r="I28" s="8" t="e">
        <f>#REF!</f>
        <v>#REF!</v>
      </c>
      <c r="J28" s="8" t="e">
        <f>#REF!</f>
        <v>#REF!</v>
      </c>
      <c r="M28" s="1">
        <v>21</v>
      </c>
      <c r="N28" s="1" t="e">
        <f>IF(#REF!="","",#REF!)</f>
        <v>#REF!</v>
      </c>
      <c r="O28" s="1" t="e">
        <f>IF(#REF!="","",#REF!)</f>
        <v>#REF!</v>
      </c>
    </row>
    <row r="29" spans="1:15" x14ac:dyDescent="0.3">
      <c r="A29" s="1">
        <v>22</v>
      </c>
      <c r="B29" s="1" t="e">
        <f>IF(#REF!="","",#REF!)</f>
        <v>#REF!</v>
      </c>
      <c r="C29" s="1" t="e">
        <f>IF(#REF!="","",#REF!)</f>
        <v>#REF!</v>
      </c>
      <c r="D29" s="4" t="e">
        <f>IF(#REF!="","",#REF!)</f>
        <v>#REF!</v>
      </c>
      <c r="G29" s="1">
        <v>22</v>
      </c>
      <c r="H29" s="1" t="e">
        <f>IF(#REF!="","",#REF!)</f>
        <v>#REF!</v>
      </c>
      <c r="I29" s="8" t="e">
        <f>#REF!</f>
        <v>#REF!</v>
      </c>
      <c r="J29" s="8" t="e">
        <f>#REF!</f>
        <v>#REF!</v>
      </c>
      <c r="M29" s="1">
        <v>22</v>
      </c>
      <c r="N29" s="1" t="e">
        <f>IF(#REF!="","",#REF!)</f>
        <v>#REF!</v>
      </c>
      <c r="O29" s="1" t="e">
        <f>IF(#REF!="","",#REF!)</f>
        <v>#REF!</v>
      </c>
    </row>
    <row r="30" spans="1:15" x14ac:dyDescent="0.3">
      <c r="A30" s="1">
        <v>23</v>
      </c>
      <c r="B30" s="1" t="e">
        <f>IF(#REF!="","",#REF!)</f>
        <v>#REF!</v>
      </c>
      <c r="C30" s="1" t="e">
        <f>IF(#REF!="","",#REF!)</f>
        <v>#REF!</v>
      </c>
      <c r="D30" s="4" t="e">
        <f>IF(#REF!="","",#REF!)</f>
        <v>#REF!</v>
      </c>
      <c r="G30" s="1">
        <v>23</v>
      </c>
      <c r="H30" s="1" t="e">
        <f>IF(#REF!="","",#REF!)</f>
        <v>#REF!</v>
      </c>
      <c r="I30" s="8" t="e">
        <f>#REF!</f>
        <v>#REF!</v>
      </c>
      <c r="J30" s="8" t="e">
        <f>#REF!</f>
        <v>#REF!</v>
      </c>
      <c r="M30" s="1">
        <v>23</v>
      </c>
      <c r="N30" s="1" t="e">
        <f>IF(#REF!="","",#REF!)</f>
        <v>#REF!</v>
      </c>
      <c r="O30" s="1" t="e">
        <f>IF(#REF!="","",#REF!)</f>
        <v>#REF!</v>
      </c>
    </row>
    <row r="31" spans="1:15" x14ac:dyDescent="0.3">
      <c r="A31" s="1">
        <v>24</v>
      </c>
      <c r="B31" s="1" t="e">
        <f>IF(#REF!="","",#REF!)</f>
        <v>#REF!</v>
      </c>
      <c r="C31" s="1" t="e">
        <f>IF(#REF!="","",#REF!)</f>
        <v>#REF!</v>
      </c>
      <c r="D31" s="4" t="e">
        <f>IF(#REF!="","",#REF!)</f>
        <v>#REF!</v>
      </c>
      <c r="G31" s="1">
        <v>24</v>
      </c>
      <c r="H31" s="1" t="e">
        <f>IF(#REF!="","",#REF!)</f>
        <v>#REF!</v>
      </c>
      <c r="I31" s="8" t="e">
        <f>#REF!</f>
        <v>#REF!</v>
      </c>
      <c r="J31" s="8" t="e">
        <f>#REF!</f>
        <v>#REF!</v>
      </c>
      <c r="M31" s="1">
        <v>24</v>
      </c>
      <c r="N31" s="1" t="e">
        <f>IF(#REF!="","",#REF!)</f>
        <v>#REF!</v>
      </c>
      <c r="O31" s="1" t="e">
        <f>IF(#REF!="","",#REF!)</f>
        <v>#REF!</v>
      </c>
    </row>
    <row r="32" spans="1:15" x14ac:dyDescent="0.3">
      <c r="A32" s="1">
        <v>25</v>
      </c>
      <c r="B32" s="1" t="e">
        <f>IF(#REF!="","",#REF!)</f>
        <v>#REF!</v>
      </c>
      <c r="C32" s="1" t="e">
        <f>IF(#REF!="","",#REF!)</f>
        <v>#REF!</v>
      </c>
      <c r="D32" s="4" t="e">
        <f>IF(#REF!="","",#REF!)</f>
        <v>#REF!</v>
      </c>
      <c r="G32" s="1">
        <v>25</v>
      </c>
      <c r="H32" s="1" t="e">
        <f>IF(#REF!="","",#REF!)</f>
        <v>#REF!</v>
      </c>
      <c r="I32" s="8" t="e">
        <f>#REF!</f>
        <v>#REF!</v>
      </c>
      <c r="J32" s="8" t="e">
        <f>#REF!</f>
        <v>#REF!</v>
      </c>
      <c r="M32" s="1">
        <v>25</v>
      </c>
      <c r="N32" s="1" t="e">
        <f>IF(#REF!="","",#REF!)</f>
        <v>#REF!</v>
      </c>
      <c r="O32" s="1" t="e">
        <f>IF(#REF!="","",#REF!)</f>
        <v>#REF!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1D4CD-80A5-4236-9785-0A94BD4D2561}">
  <sheetPr codeName="Lapas2"/>
  <dimension ref="A2:L29"/>
  <sheetViews>
    <sheetView zoomScaleNormal="100" workbookViewId="0">
      <pane ySplit="5" topLeftCell="A6" activePane="bottomLeft" state="frozen"/>
      <selection pane="bottomLeft" activeCell="K24" sqref="K24"/>
    </sheetView>
  </sheetViews>
  <sheetFormatPr defaultRowHeight="11.4" x14ac:dyDescent="0.2"/>
  <cols>
    <col min="1" max="1" width="10.33203125" style="55" customWidth="1"/>
    <col min="2" max="2" width="52.5546875" style="55" customWidth="1"/>
    <col min="3" max="3" width="25" style="55" customWidth="1"/>
    <col min="4" max="4" width="12.109375" style="55" customWidth="1"/>
    <col min="5" max="5" width="11.33203125" style="55" bestFit="1" customWidth="1"/>
    <col min="6" max="6" width="15.44140625" style="55" customWidth="1"/>
    <col min="7" max="7" width="17.33203125" style="55" customWidth="1"/>
    <col min="8" max="8" width="15.109375" style="55" customWidth="1"/>
    <col min="9" max="9" width="12.88671875" style="55" customWidth="1"/>
    <col min="10" max="10" width="13.21875" style="55" customWidth="1"/>
    <col min="11" max="16384" width="8.88671875" style="55"/>
  </cols>
  <sheetData>
    <row r="2" spans="1:12" ht="13.8" x14ac:dyDescent="0.25">
      <c r="A2" s="115" t="s">
        <v>435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12" x14ac:dyDescent="0.2">
      <c r="A3" s="116" t="s">
        <v>410</v>
      </c>
      <c r="B3" s="117"/>
      <c r="C3" s="117"/>
      <c r="D3" s="117"/>
      <c r="E3" s="117"/>
      <c r="F3" s="117"/>
      <c r="G3" s="117"/>
      <c r="H3" s="117"/>
      <c r="I3" s="117"/>
      <c r="J3" s="117"/>
    </row>
    <row r="5" spans="1:12" ht="34.200000000000003" x14ac:dyDescent="0.2">
      <c r="A5" s="56" t="s">
        <v>248</v>
      </c>
      <c r="B5" s="56" t="s">
        <v>249</v>
      </c>
      <c r="C5" s="56" t="s">
        <v>403</v>
      </c>
      <c r="D5" s="56" t="s">
        <v>252</v>
      </c>
      <c r="E5" s="56" t="s">
        <v>250</v>
      </c>
      <c r="F5" s="56" t="s">
        <v>251</v>
      </c>
      <c r="G5" s="56" t="s">
        <v>405</v>
      </c>
      <c r="H5" s="56" t="s">
        <v>406</v>
      </c>
      <c r="I5" s="56" t="s">
        <v>407</v>
      </c>
      <c r="J5" s="56" t="s">
        <v>14</v>
      </c>
      <c r="K5" s="57"/>
      <c r="L5" s="57"/>
    </row>
    <row r="6" spans="1:12" ht="23.4" customHeight="1" x14ac:dyDescent="0.2">
      <c r="A6" s="58">
        <v>1</v>
      </c>
      <c r="B6" s="59">
        <f>'2 Išlaidų detalizavimas'!D9</f>
        <v>0</v>
      </c>
      <c r="C6" s="59">
        <f>'2 Išlaidų detalizavimas'!D11</f>
        <v>0</v>
      </c>
      <c r="D6" s="102" t="str">
        <f>IF(AND($B6&gt;0,'2 Išlaidų detalizavimas'!D13&gt;0),'2 Išlaidų detalizavimas'!D13,"")</f>
        <v/>
      </c>
      <c r="E6" s="102" t="str">
        <f>IF(AND($B6&gt;0,'2 Išlaidų detalizavimas'!H13&gt;0),'2 Išlaidų detalizavimas'!H13,"")</f>
        <v/>
      </c>
      <c r="F6" s="58">
        <f>IFERROR(IF(AND(D6&gt;0,E6&gt;0),E6-D6+1,),0)</f>
        <v>0</v>
      </c>
      <c r="G6" s="60">
        <f>'2 Išlaidų detalizavimas'!G15</f>
        <v>0</v>
      </c>
      <c r="H6" s="60">
        <f>'2 Išlaidų detalizavimas'!G30</f>
        <v>0</v>
      </c>
      <c r="I6" s="60">
        <f>'2 Išlaidų detalizavimas'!G31</f>
        <v>0</v>
      </c>
      <c r="J6" s="60">
        <f>'2 Išlaidų detalizavimas'!H31</f>
        <v>0</v>
      </c>
      <c r="K6" s="61"/>
      <c r="L6" s="62"/>
    </row>
    <row r="7" spans="1:12" ht="23.4" customHeight="1" x14ac:dyDescent="0.2">
      <c r="A7" s="63">
        <v>2</v>
      </c>
      <c r="B7" s="59">
        <f>'2 Išlaidų detalizavimas'!D33</f>
        <v>0</v>
      </c>
      <c r="C7" s="59">
        <f>'2 Išlaidų detalizavimas'!D35</f>
        <v>0</v>
      </c>
      <c r="D7" s="102" t="str">
        <f>IF(AND(B7&gt;0,'2 Išlaidų detalizavimas'!D37&gt;0),'2 Išlaidų detalizavimas'!D37,"")</f>
        <v/>
      </c>
      <c r="E7" s="102" t="str">
        <f>IF(AND($B7&gt;0,'2 Išlaidų detalizavimas'!H37&gt;0),'2 Išlaidų detalizavimas'!H37,"")</f>
        <v/>
      </c>
      <c r="F7" s="58">
        <f t="shared" ref="F7:F20" si="0">IFERROR(IF(AND(D7&gt;0,E7&gt;0),E7-D7+1,),0)</f>
        <v>0</v>
      </c>
      <c r="G7" s="64">
        <f>'2 Išlaidų detalizavimas'!G39</f>
        <v>0</v>
      </c>
      <c r="H7" s="64">
        <f>'2 Išlaidų detalizavimas'!G54</f>
        <v>0</v>
      </c>
      <c r="I7" s="64">
        <f>'2 Išlaidų detalizavimas'!G55</f>
        <v>0</v>
      </c>
      <c r="J7" s="64">
        <f>'2 Išlaidų detalizavimas'!H55</f>
        <v>0</v>
      </c>
      <c r="K7" s="61"/>
      <c r="L7" s="62"/>
    </row>
    <row r="8" spans="1:12" ht="23.4" customHeight="1" x14ac:dyDescent="0.2">
      <c r="A8" s="63">
        <v>3</v>
      </c>
      <c r="B8" s="59">
        <f>'2 Išlaidų detalizavimas'!D57</f>
        <v>0</v>
      </c>
      <c r="C8" s="59">
        <f>'2 Išlaidų detalizavimas'!D59</f>
        <v>0</v>
      </c>
      <c r="D8" s="102" t="str">
        <f>IF(AND(B8&gt;0,'2 Išlaidų detalizavimas'!D61&gt;0),'2 Išlaidų detalizavimas'!D61,"")</f>
        <v/>
      </c>
      <c r="E8" s="102" t="str">
        <f>IF(AND(B8&gt;0,'2 Išlaidų detalizavimas'!H61&gt;0),'2 Išlaidų detalizavimas'!H61,"")</f>
        <v/>
      </c>
      <c r="F8" s="58">
        <f t="shared" si="0"/>
        <v>0</v>
      </c>
      <c r="G8" s="64">
        <f>'2 Išlaidų detalizavimas'!G63</f>
        <v>0</v>
      </c>
      <c r="H8" s="64">
        <f>'2 Išlaidų detalizavimas'!G78</f>
        <v>0</v>
      </c>
      <c r="I8" s="64">
        <f>'2 Išlaidų detalizavimas'!G79</f>
        <v>0</v>
      </c>
      <c r="J8" s="64">
        <f>'2 Išlaidų detalizavimas'!H79</f>
        <v>0</v>
      </c>
      <c r="K8" s="61"/>
      <c r="L8" s="62"/>
    </row>
    <row r="9" spans="1:12" ht="23.4" customHeight="1" x14ac:dyDescent="0.2">
      <c r="A9" s="63">
        <v>4</v>
      </c>
      <c r="B9" s="59">
        <f>'2 Išlaidų detalizavimas'!D81</f>
        <v>0</v>
      </c>
      <c r="C9" s="59">
        <f>'2 Išlaidų detalizavimas'!D83</f>
        <v>0</v>
      </c>
      <c r="D9" s="102" t="str">
        <f>IF(AND(B9&gt;0,'2 Išlaidų detalizavimas'!D85&gt;0),'2 Išlaidų detalizavimas'!D85,"")</f>
        <v/>
      </c>
      <c r="E9" s="102" t="str">
        <f>IF(AND(B9&gt;0,'2 Išlaidų detalizavimas'!H85&gt;0),'2 Išlaidų detalizavimas'!H85,"")</f>
        <v/>
      </c>
      <c r="F9" s="58">
        <f t="shared" si="0"/>
        <v>0</v>
      </c>
      <c r="G9" s="64">
        <f>'2 Išlaidų detalizavimas'!G87</f>
        <v>0</v>
      </c>
      <c r="H9" s="64">
        <f>'2 Išlaidų detalizavimas'!G102</f>
        <v>0</v>
      </c>
      <c r="I9" s="64">
        <f>'2 Išlaidų detalizavimas'!G103</f>
        <v>0</v>
      </c>
      <c r="J9" s="64">
        <f>'2 Išlaidų detalizavimas'!H103</f>
        <v>0</v>
      </c>
      <c r="K9" s="61"/>
      <c r="L9" s="62"/>
    </row>
    <row r="10" spans="1:12" ht="23.4" customHeight="1" x14ac:dyDescent="0.2">
      <c r="A10" s="63">
        <v>5</v>
      </c>
      <c r="B10" s="59">
        <f>'2 Išlaidų detalizavimas'!D105</f>
        <v>0</v>
      </c>
      <c r="C10" s="59">
        <f>'2 Išlaidų detalizavimas'!D107</f>
        <v>0</v>
      </c>
      <c r="D10" s="102" t="str">
        <f>IF(AND(B10&gt;0,'2 Išlaidų detalizavimas'!D109&gt;0),'2 Išlaidų detalizavimas'!D109,"")</f>
        <v/>
      </c>
      <c r="E10" s="102" t="str">
        <f>IF(AND(B10&gt;0,'2 Išlaidų detalizavimas'!H109&gt;0),'2 Išlaidų detalizavimas'!H109,"")</f>
        <v/>
      </c>
      <c r="F10" s="58">
        <f t="shared" si="0"/>
        <v>0</v>
      </c>
      <c r="G10" s="64">
        <f>'2 Išlaidų detalizavimas'!G111</f>
        <v>0</v>
      </c>
      <c r="H10" s="64">
        <f>'2 Išlaidų detalizavimas'!G126</f>
        <v>0</v>
      </c>
      <c r="I10" s="64">
        <f>'2 Išlaidų detalizavimas'!G127</f>
        <v>0</v>
      </c>
      <c r="J10" s="64">
        <f>'2 Išlaidų detalizavimas'!H127</f>
        <v>0</v>
      </c>
      <c r="K10" s="61"/>
      <c r="L10" s="62"/>
    </row>
    <row r="11" spans="1:12" ht="23.4" customHeight="1" x14ac:dyDescent="0.2">
      <c r="A11" s="63">
        <v>6</v>
      </c>
      <c r="B11" s="59">
        <f>'2 Išlaidų detalizavimas'!D129</f>
        <v>0</v>
      </c>
      <c r="C11" s="59">
        <f>'2 Išlaidų detalizavimas'!D131</f>
        <v>0</v>
      </c>
      <c r="D11" s="102" t="str">
        <f>IF(AND(B11&gt;0,'2 Išlaidų detalizavimas'!D133&gt;0),'2 Išlaidų detalizavimas'!D133,"")</f>
        <v/>
      </c>
      <c r="E11" s="102" t="str">
        <f>IF(AND(B11&gt;0,'2 Išlaidų detalizavimas'!H133&gt;0),'2 Išlaidų detalizavimas'!H133,"")</f>
        <v/>
      </c>
      <c r="F11" s="58">
        <f t="shared" si="0"/>
        <v>0</v>
      </c>
      <c r="G11" s="64">
        <f>'2 Išlaidų detalizavimas'!G135</f>
        <v>0</v>
      </c>
      <c r="H11" s="64">
        <f>'2 Išlaidų detalizavimas'!G150</f>
        <v>0</v>
      </c>
      <c r="I11" s="64">
        <f>'2 Išlaidų detalizavimas'!G151</f>
        <v>0</v>
      </c>
      <c r="J11" s="64">
        <f>'2 Išlaidų detalizavimas'!H151</f>
        <v>0</v>
      </c>
      <c r="K11" s="61"/>
      <c r="L11" s="62"/>
    </row>
    <row r="12" spans="1:12" ht="23.4" customHeight="1" x14ac:dyDescent="0.2">
      <c r="A12" s="63">
        <v>7</v>
      </c>
      <c r="B12" s="59">
        <f>'2 Išlaidų detalizavimas'!D153</f>
        <v>0</v>
      </c>
      <c r="C12" s="59">
        <f>'2 Išlaidų detalizavimas'!D155</f>
        <v>0</v>
      </c>
      <c r="D12" s="102" t="str">
        <f>IF(AND(B12&gt;0,'2 Išlaidų detalizavimas'!D157&gt;0),'2 Išlaidų detalizavimas'!D157,"")</f>
        <v/>
      </c>
      <c r="E12" s="102" t="str">
        <f>IF(AND(B12&gt;0,'2 Išlaidų detalizavimas'!H157&gt;0),'2 Išlaidų detalizavimas'!H157,"")</f>
        <v/>
      </c>
      <c r="F12" s="58">
        <f t="shared" si="0"/>
        <v>0</v>
      </c>
      <c r="G12" s="64">
        <f>'2 Išlaidų detalizavimas'!G159</f>
        <v>0</v>
      </c>
      <c r="H12" s="64">
        <f>'2 Išlaidų detalizavimas'!G174</f>
        <v>0</v>
      </c>
      <c r="I12" s="64">
        <f>'2 Išlaidų detalizavimas'!G175</f>
        <v>0</v>
      </c>
      <c r="J12" s="64">
        <f>'2 Išlaidų detalizavimas'!H175</f>
        <v>0</v>
      </c>
      <c r="K12" s="61"/>
      <c r="L12" s="62"/>
    </row>
    <row r="13" spans="1:12" ht="23.4" customHeight="1" x14ac:dyDescent="0.2">
      <c r="A13" s="63">
        <v>8</v>
      </c>
      <c r="B13" s="59">
        <f>'2 Išlaidų detalizavimas'!D177</f>
        <v>0</v>
      </c>
      <c r="C13" s="59">
        <f>'2 Išlaidų detalizavimas'!D179</f>
        <v>0</v>
      </c>
      <c r="D13" s="102" t="str">
        <f>IF(AND(B13&gt;0,'2 Išlaidų detalizavimas'!D181&gt;0),'2 Išlaidų detalizavimas'!D181,"")</f>
        <v/>
      </c>
      <c r="E13" s="102" t="str">
        <f>IF(AND(B13&gt;0,'2 Išlaidų detalizavimas'!H181&gt;0),'2 Išlaidų detalizavimas'!H181,"")</f>
        <v/>
      </c>
      <c r="F13" s="58">
        <f t="shared" si="0"/>
        <v>0</v>
      </c>
      <c r="G13" s="64">
        <f>'2 Išlaidų detalizavimas'!G183</f>
        <v>0</v>
      </c>
      <c r="H13" s="64">
        <f>'2 Išlaidų detalizavimas'!G198</f>
        <v>0</v>
      </c>
      <c r="I13" s="64">
        <f>'2 Išlaidų detalizavimas'!G199</f>
        <v>0</v>
      </c>
      <c r="J13" s="64">
        <f>'2 Išlaidų detalizavimas'!H199</f>
        <v>0</v>
      </c>
      <c r="K13" s="61"/>
      <c r="L13" s="62"/>
    </row>
    <row r="14" spans="1:12" ht="23.4" customHeight="1" x14ac:dyDescent="0.2">
      <c r="A14" s="63">
        <v>9</v>
      </c>
      <c r="B14" s="59">
        <f>'2 Išlaidų detalizavimas'!D201</f>
        <v>0</v>
      </c>
      <c r="C14" s="59">
        <f>'2 Išlaidų detalizavimas'!D203</f>
        <v>0</v>
      </c>
      <c r="D14" s="102" t="str">
        <f>IF(AND(B14&gt;0,'2 Išlaidų detalizavimas'!D205&gt;0),'2 Išlaidų detalizavimas'!D205,"")</f>
        <v/>
      </c>
      <c r="E14" s="102" t="str">
        <f>IF(AND(B14&gt;0,'2 Išlaidų detalizavimas'!H205&gt;0),'2 Išlaidų detalizavimas'!H205,"")</f>
        <v/>
      </c>
      <c r="F14" s="58">
        <f t="shared" si="0"/>
        <v>0</v>
      </c>
      <c r="G14" s="64">
        <f>'2 Išlaidų detalizavimas'!G207</f>
        <v>0</v>
      </c>
      <c r="H14" s="64">
        <f>'2 Išlaidų detalizavimas'!G222</f>
        <v>0</v>
      </c>
      <c r="I14" s="64">
        <f>'2 Išlaidų detalizavimas'!G223</f>
        <v>0</v>
      </c>
      <c r="J14" s="64">
        <f>'2 Išlaidų detalizavimas'!H223</f>
        <v>0</v>
      </c>
      <c r="K14" s="61"/>
      <c r="L14" s="62"/>
    </row>
    <row r="15" spans="1:12" ht="23.4" customHeight="1" x14ac:dyDescent="0.2">
      <c r="A15" s="63">
        <v>10</v>
      </c>
      <c r="B15" s="59">
        <f>'2 Išlaidų detalizavimas'!D225</f>
        <v>0</v>
      </c>
      <c r="C15" s="59">
        <f>'2 Išlaidų detalizavimas'!D227</f>
        <v>0</v>
      </c>
      <c r="D15" s="102" t="str">
        <f>IF(AND(B15&gt;0,'2 Išlaidų detalizavimas'!D229&gt;0),'2 Išlaidų detalizavimas'!D229,"")</f>
        <v/>
      </c>
      <c r="E15" s="102" t="str">
        <f>IF(AND(B15&gt;0,'2 Išlaidų detalizavimas'!H229&gt;0),'2 Išlaidų detalizavimas'!H229,"")</f>
        <v/>
      </c>
      <c r="F15" s="58">
        <f t="shared" si="0"/>
        <v>0</v>
      </c>
      <c r="G15" s="64">
        <f>'2 Išlaidų detalizavimas'!G231</f>
        <v>0</v>
      </c>
      <c r="H15" s="64">
        <f>'2 Išlaidų detalizavimas'!G246</f>
        <v>0</v>
      </c>
      <c r="I15" s="64">
        <f>'2 Išlaidų detalizavimas'!G247</f>
        <v>0</v>
      </c>
      <c r="J15" s="64">
        <f>'2 Išlaidų detalizavimas'!H247</f>
        <v>0</v>
      </c>
      <c r="K15" s="61"/>
      <c r="L15" s="62"/>
    </row>
    <row r="16" spans="1:12" ht="23.4" customHeight="1" x14ac:dyDescent="0.2">
      <c r="A16" s="63">
        <v>11</v>
      </c>
      <c r="B16" s="59">
        <f>'2 Išlaidų detalizavimas'!D249</f>
        <v>0</v>
      </c>
      <c r="C16" s="59">
        <f>'2 Išlaidų detalizavimas'!D251</f>
        <v>0</v>
      </c>
      <c r="D16" s="102" t="str">
        <f>IF(AND(B16&gt;0,'2 Išlaidų detalizavimas'!D253&gt;0),'2 Išlaidų detalizavimas'!D253,"")</f>
        <v/>
      </c>
      <c r="E16" s="102" t="str">
        <f>IF(AND(B16&gt;0,'2 Išlaidų detalizavimas'!H253&gt;0),'2 Išlaidų detalizavimas'!H253,"")</f>
        <v/>
      </c>
      <c r="F16" s="58">
        <f t="shared" si="0"/>
        <v>0</v>
      </c>
      <c r="G16" s="64">
        <f>'2 Išlaidų detalizavimas'!G255</f>
        <v>0</v>
      </c>
      <c r="H16" s="64">
        <f>'2 Išlaidų detalizavimas'!G270</f>
        <v>0</v>
      </c>
      <c r="I16" s="64">
        <f>'2 Išlaidų detalizavimas'!G271</f>
        <v>0</v>
      </c>
      <c r="J16" s="64">
        <f>'2 Išlaidų detalizavimas'!H271</f>
        <v>0</v>
      </c>
      <c r="K16" s="61"/>
      <c r="L16" s="62"/>
    </row>
    <row r="17" spans="1:12" ht="23.4" customHeight="1" x14ac:dyDescent="0.2">
      <c r="A17" s="63">
        <v>12</v>
      </c>
      <c r="B17" s="59">
        <f>'2 Išlaidų detalizavimas'!D273</f>
        <v>0</v>
      </c>
      <c r="C17" s="59">
        <f>'2 Išlaidų detalizavimas'!D275</f>
        <v>0</v>
      </c>
      <c r="D17" s="102" t="str">
        <f>IF(AND(B17&gt;0,'2 Išlaidų detalizavimas'!D277&gt;0),'2 Išlaidų detalizavimas'!D277,"")</f>
        <v/>
      </c>
      <c r="E17" s="102" t="str">
        <f>IF(AND(B17&gt;0,'2 Išlaidų detalizavimas'!H277&gt;0),'2 Išlaidų detalizavimas'!H277,"")</f>
        <v/>
      </c>
      <c r="F17" s="58">
        <f t="shared" si="0"/>
        <v>0</v>
      </c>
      <c r="G17" s="64">
        <f>'2 Išlaidų detalizavimas'!G279</f>
        <v>0</v>
      </c>
      <c r="H17" s="64">
        <f>'2 Išlaidų detalizavimas'!G294</f>
        <v>0</v>
      </c>
      <c r="I17" s="64">
        <f>'2 Išlaidų detalizavimas'!G295</f>
        <v>0</v>
      </c>
      <c r="J17" s="64">
        <f>'2 Išlaidų detalizavimas'!H295</f>
        <v>0</v>
      </c>
      <c r="K17" s="61"/>
      <c r="L17" s="62"/>
    </row>
    <row r="18" spans="1:12" ht="23.4" customHeight="1" x14ac:dyDescent="0.2">
      <c r="A18" s="63">
        <v>13</v>
      </c>
      <c r="B18" s="59">
        <f>'2 Išlaidų detalizavimas'!D297</f>
        <v>0</v>
      </c>
      <c r="C18" s="59">
        <f>'2 Išlaidų detalizavimas'!D299</f>
        <v>0</v>
      </c>
      <c r="D18" s="102" t="str">
        <f>IF(AND(B18&gt;0,'2 Išlaidų detalizavimas'!D301&gt;0),'2 Išlaidų detalizavimas'!D301,"")</f>
        <v/>
      </c>
      <c r="E18" s="102" t="str">
        <f>IF(AND(B18&gt;0,'2 Išlaidų detalizavimas'!H301&gt;0),'2 Išlaidų detalizavimas'!H301,"")</f>
        <v/>
      </c>
      <c r="F18" s="58">
        <f t="shared" si="0"/>
        <v>0</v>
      </c>
      <c r="G18" s="64">
        <f>'2 Išlaidų detalizavimas'!G303</f>
        <v>0</v>
      </c>
      <c r="H18" s="64">
        <f>'2 Išlaidų detalizavimas'!G318</f>
        <v>0</v>
      </c>
      <c r="I18" s="64">
        <f>'2 Išlaidų detalizavimas'!G319</f>
        <v>0</v>
      </c>
      <c r="J18" s="64">
        <f>'2 Išlaidų detalizavimas'!H319</f>
        <v>0</v>
      </c>
      <c r="K18" s="61"/>
      <c r="L18" s="62"/>
    </row>
    <row r="19" spans="1:12" ht="23.4" customHeight="1" x14ac:dyDescent="0.2">
      <c r="A19" s="58">
        <v>14</v>
      </c>
      <c r="B19" s="59">
        <f>'2 Išlaidų detalizavimas'!D321</f>
        <v>0</v>
      </c>
      <c r="C19" s="59">
        <f>'2 Išlaidų detalizavimas'!D323</f>
        <v>0</v>
      </c>
      <c r="D19" s="102" t="str">
        <f>IF(AND(B19&gt;0,'2 Išlaidų detalizavimas'!D325&gt;0),'2 Išlaidų detalizavimas'!D325,"")</f>
        <v/>
      </c>
      <c r="E19" s="102" t="str">
        <f>IF(AND(B19&gt;0,'2 Išlaidų detalizavimas'!H325&gt;0),'2 Išlaidų detalizavimas'!H325,"")</f>
        <v/>
      </c>
      <c r="F19" s="58">
        <f t="shared" si="0"/>
        <v>0</v>
      </c>
      <c r="G19" s="64">
        <f>'2 Išlaidų detalizavimas'!G327</f>
        <v>0</v>
      </c>
      <c r="H19" s="64">
        <f>'2 Išlaidų detalizavimas'!G342</f>
        <v>0</v>
      </c>
      <c r="I19" s="64">
        <f>'2 Išlaidų detalizavimas'!G343</f>
        <v>0</v>
      </c>
      <c r="J19" s="64">
        <f>'2 Išlaidų detalizavimas'!H343</f>
        <v>0</v>
      </c>
      <c r="K19" s="61"/>
      <c r="L19" s="62"/>
    </row>
    <row r="20" spans="1:12" ht="23.4" customHeight="1" x14ac:dyDescent="0.2">
      <c r="A20" s="63">
        <v>15</v>
      </c>
      <c r="B20" s="59">
        <f>'2 Išlaidų detalizavimas'!D345</f>
        <v>0</v>
      </c>
      <c r="C20" s="59">
        <f>'2 Išlaidų detalizavimas'!D347</f>
        <v>0</v>
      </c>
      <c r="D20" s="102" t="str">
        <f>IF(AND(B20&gt;0,'2 Išlaidų detalizavimas'!D349&gt;0),'2 Išlaidų detalizavimas'!D349,"")</f>
        <v/>
      </c>
      <c r="E20" s="102" t="str">
        <f>IF(AND(B20&gt;0,'2 Išlaidų detalizavimas'!H349&gt;0),'2 Išlaidų detalizavimas'!H349,"")</f>
        <v/>
      </c>
      <c r="F20" s="58">
        <f t="shared" si="0"/>
        <v>0</v>
      </c>
      <c r="G20" s="64">
        <f>'2 Išlaidų detalizavimas'!G351</f>
        <v>0</v>
      </c>
      <c r="H20" s="64">
        <f>'2 Išlaidų detalizavimas'!G366</f>
        <v>0</v>
      </c>
      <c r="I20" s="64">
        <f>'2 Išlaidų detalizavimas'!G367</f>
        <v>0</v>
      </c>
      <c r="J20" s="64">
        <f>'2 Išlaidų detalizavimas'!H367</f>
        <v>0</v>
      </c>
      <c r="K20" s="61"/>
      <c r="L20" s="62"/>
    </row>
    <row r="21" spans="1:12" x14ac:dyDescent="0.2">
      <c r="A21" s="108" t="s">
        <v>408</v>
      </c>
      <c r="B21" s="108"/>
      <c r="C21" s="108"/>
      <c r="D21" s="108"/>
      <c r="E21" s="108"/>
      <c r="F21" s="108"/>
      <c r="G21" s="65">
        <f>SUM(G6:G20)</f>
        <v>0</v>
      </c>
      <c r="H21" s="65">
        <f t="shared" ref="H21:J21" si="1">SUM(H6:H20)</f>
        <v>0</v>
      </c>
      <c r="I21" s="65">
        <f t="shared" si="1"/>
        <v>0</v>
      </c>
      <c r="J21" s="66">
        <f t="shared" si="1"/>
        <v>0</v>
      </c>
    </row>
    <row r="22" spans="1:12" x14ac:dyDescent="0.2">
      <c r="J22" s="67"/>
    </row>
    <row r="23" spans="1:12" ht="35.4" customHeight="1" x14ac:dyDescent="0.2">
      <c r="A23" s="118" t="s">
        <v>434</v>
      </c>
      <c r="B23" s="118"/>
      <c r="C23" s="118"/>
      <c r="D23" s="118"/>
      <c r="E23" s="118"/>
      <c r="F23" s="118"/>
      <c r="G23" s="118"/>
      <c r="H23" s="118"/>
      <c r="I23" s="118"/>
      <c r="J23" s="118"/>
    </row>
    <row r="24" spans="1:12" ht="27" customHeight="1" x14ac:dyDescent="0.2">
      <c r="A24" s="109" t="s">
        <v>437</v>
      </c>
      <c r="B24" s="110"/>
      <c r="C24" s="110"/>
      <c r="D24" s="110"/>
      <c r="E24" s="110"/>
      <c r="F24" s="110"/>
      <c r="G24" s="110"/>
      <c r="H24" s="111"/>
      <c r="I24" s="101"/>
      <c r="J24" s="38">
        <f>ROUND(I24*'2 Išlaidų detalizavimas'!D4,2)</f>
        <v>0</v>
      </c>
    </row>
    <row r="25" spans="1:12" x14ac:dyDescent="0.2">
      <c r="I25" s="67" t="str">
        <f>IF(I24&gt;(I21*7%),"DĖMESIO, netiesioginės išlaidos viršija 7 proc.","")</f>
        <v/>
      </c>
    </row>
    <row r="26" spans="1:12" x14ac:dyDescent="0.2">
      <c r="I26" s="67"/>
    </row>
    <row r="27" spans="1:12" ht="26.4" customHeight="1" x14ac:dyDescent="0.2">
      <c r="A27" s="112" t="s">
        <v>409</v>
      </c>
      <c r="B27" s="113"/>
      <c r="C27" s="113"/>
      <c r="D27" s="113"/>
      <c r="E27" s="113"/>
      <c r="F27" s="113"/>
      <c r="G27" s="113"/>
      <c r="H27" s="114"/>
      <c r="I27" s="68">
        <f>I21+I24</f>
        <v>0</v>
      </c>
      <c r="J27" s="68">
        <f>J21+J24</f>
        <v>0</v>
      </c>
    </row>
    <row r="28" spans="1:12" x14ac:dyDescent="0.2">
      <c r="J28" s="67" t="str">
        <f>IF(J27&lt;10000,"DĖMESIO, finansavimo suma negali būti mažesnė nei 10.000,00 Eur","")</f>
        <v>DĖMESIO, finansavimo suma negali būti mažesnė nei 10.000,00 Eur</v>
      </c>
    </row>
    <row r="29" spans="1:12" x14ac:dyDescent="0.2">
      <c r="J29" s="67" t="str">
        <f>IF(J27&gt;20000,"DĖMESIO, finansavimo suma negali viršyti 20.000,00 Eur","")</f>
        <v/>
      </c>
    </row>
  </sheetData>
  <sheetProtection algorithmName="SHA-512" hashValue="QDXjVDe0R3PyN/1BkHfdEfg2uBG+PPxiid4xffFFyCRcAuYIZFSrUr10XsyfVojvTNX9zcyBl3wEFwKJlKps4A==" saltValue="w3GFdsZx9b655OuwU73w4A==" spinCount="100000" sheet="1" formatColumns="0" formatRows="0"/>
  <protectedRanges>
    <protectedRange sqref="I24" name="Diapazonas1"/>
  </protectedRanges>
  <mergeCells count="6">
    <mergeCell ref="A21:F21"/>
    <mergeCell ref="A24:H24"/>
    <mergeCell ref="A27:H27"/>
    <mergeCell ref="A2:J2"/>
    <mergeCell ref="A3:J3"/>
    <mergeCell ref="A23:J23"/>
  </mergeCells>
  <conditionalFormatting sqref="J27">
    <cfRule type="cellIs" dxfId="1" priority="2" operator="notBetween">
      <formula>10000</formula>
      <formula>20000</formula>
    </cfRule>
  </conditionalFormatting>
  <conditionalFormatting sqref="B6:J20">
    <cfRule type="cellIs" dxfId="0" priority="1" operator="equal">
      <formula>0</formula>
    </cfRule>
  </conditionalFormatting>
  <pageMargins left="0.7" right="0.7" top="0.75" bottom="0.75" header="0.3" footer="0.3"/>
  <pageSetup paperSize="9" scale="50" orientation="landscape" r:id="rId1"/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18B35-2AD0-4DB2-97CE-A5B6B60D053F}">
  <sheetPr>
    <tabColor rgb="FF92D050"/>
  </sheetPr>
  <dimension ref="A2:E16"/>
  <sheetViews>
    <sheetView zoomScaleNormal="100" workbookViewId="0">
      <selection activeCell="A14" sqref="A14"/>
    </sheetView>
  </sheetViews>
  <sheetFormatPr defaultRowHeight="13.8" x14ac:dyDescent="0.25"/>
  <cols>
    <col min="1" max="1" width="8.88671875" style="46"/>
    <col min="2" max="2" width="34.5546875" style="46" customWidth="1"/>
    <col min="3" max="3" width="36.5546875" style="46" customWidth="1"/>
    <col min="4" max="4" width="23.33203125" style="46" customWidth="1"/>
    <col min="5" max="5" width="31.109375" style="46" customWidth="1"/>
    <col min="6" max="16384" width="8.88671875" style="46"/>
  </cols>
  <sheetData>
    <row r="2" spans="1:5" x14ac:dyDescent="0.25">
      <c r="A2" s="120" t="s">
        <v>433</v>
      </c>
      <c r="B2" s="120"/>
      <c r="C2" s="120"/>
      <c r="D2" s="120"/>
      <c r="E2" s="120"/>
    </row>
    <row r="4" spans="1:5" x14ac:dyDescent="0.25">
      <c r="A4" s="119" t="s">
        <v>439</v>
      </c>
      <c r="B4" s="119"/>
      <c r="C4" s="119"/>
      <c r="D4" s="119"/>
      <c r="E4" s="119"/>
    </row>
    <row r="5" spans="1:5" x14ac:dyDescent="0.25">
      <c r="A5" s="47"/>
      <c r="B5" s="48"/>
      <c r="C5" s="48"/>
    </row>
    <row r="6" spans="1:5" ht="69" customHeight="1" x14ac:dyDescent="0.25">
      <c r="A6" s="49" t="s">
        <v>13</v>
      </c>
      <c r="B6" s="50" t="s">
        <v>420</v>
      </c>
      <c r="C6" s="50" t="s">
        <v>421</v>
      </c>
      <c r="D6" s="51" t="s">
        <v>416</v>
      </c>
      <c r="E6" s="50" t="s">
        <v>422</v>
      </c>
    </row>
    <row r="7" spans="1:5" x14ac:dyDescent="0.25">
      <c r="A7" s="52" t="s">
        <v>423</v>
      </c>
      <c r="B7" s="98"/>
      <c r="C7" s="98"/>
      <c r="D7" s="99"/>
      <c r="E7" s="100"/>
    </row>
    <row r="8" spans="1:5" x14ac:dyDescent="0.25">
      <c r="A8" s="52" t="s">
        <v>424</v>
      </c>
      <c r="B8" s="98"/>
      <c r="C8" s="98"/>
      <c r="D8" s="99"/>
      <c r="E8" s="100"/>
    </row>
    <row r="9" spans="1:5" x14ac:dyDescent="0.25">
      <c r="A9" s="52" t="s">
        <v>425</v>
      </c>
      <c r="B9" s="98"/>
      <c r="C9" s="98"/>
      <c r="D9" s="99"/>
      <c r="E9" s="100"/>
    </row>
    <row r="10" spans="1:5" x14ac:dyDescent="0.25">
      <c r="A10" s="52" t="s">
        <v>426</v>
      </c>
      <c r="B10" s="98"/>
      <c r="C10" s="98"/>
      <c r="D10" s="99"/>
      <c r="E10" s="100"/>
    </row>
    <row r="11" spans="1:5" x14ac:dyDescent="0.25">
      <c r="A11" s="52" t="s">
        <v>427</v>
      </c>
      <c r="B11" s="98"/>
      <c r="C11" s="98"/>
      <c r="D11" s="99"/>
      <c r="E11" s="100"/>
    </row>
    <row r="12" spans="1:5" x14ac:dyDescent="0.25">
      <c r="A12" s="52" t="s">
        <v>428</v>
      </c>
      <c r="B12" s="98"/>
      <c r="C12" s="98"/>
      <c r="D12" s="99"/>
      <c r="E12" s="100"/>
    </row>
    <row r="13" spans="1:5" x14ac:dyDescent="0.25">
      <c r="A13" s="52" t="s">
        <v>429</v>
      </c>
      <c r="B13" s="98"/>
      <c r="C13" s="98"/>
      <c r="D13" s="99"/>
      <c r="E13" s="100"/>
    </row>
    <row r="14" spans="1:5" x14ac:dyDescent="0.25">
      <c r="A14" s="52" t="s">
        <v>430</v>
      </c>
      <c r="B14" s="98"/>
      <c r="C14" s="98"/>
      <c r="D14" s="99"/>
      <c r="E14" s="100"/>
    </row>
    <row r="15" spans="1:5" x14ac:dyDescent="0.25">
      <c r="A15" s="52" t="s">
        <v>431</v>
      </c>
      <c r="B15" s="98"/>
      <c r="C15" s="98"/>
      <c r="D15" s="99"/>
      <c r="E15" s="100"/>
    </row>
    <row r="16" spans="1:5" x14ac:dyDescent="0.25">
      <c r="A16" s="52" t="s">
        <v>432</v>
      </c>
      <c r="B16" s="98"/>
      <c r="C16" s="98"/>
      <c r="D16" s="99"/>
      <c r="E16" s="100"/>
    </row>
  </sheetData>
  <sheetProtection algorithmName="SHA-512" hashValue="Ib2SeE+SOxdPdq8gbiSdM9g+5iAgLhCO+5MIQoH+GodhTut1nWDAWrFm1YgK5lsQFl3e81WA3832md+Bg08Ysw==" saltValue="gwjLvcpndf/MluRiNI2Njg==" spinCount="100000" sheet="1" objects="1" scenarios="1" formatColumns="0" formatRows="0"/>
  <protectedRanges>
    <protectedRange sqref="B7:E16" name="Diapazonas1"/>
  </protectedRanges>
  <mergeCells count="2">
    <mergeCell ref="A4:E4"/>
    <mergeCell ref="A2:E2"/>
  </mergeCells>
  <phoneticPr fontId="8" type="noConversion"/>
  <pageMargins left="0.7" right="0.7" top="0.75" bottom="0.75" header="0.3" footer="0.3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apas9">
    <tabColor rgb="FF92D050"/>
    <pageSetUpPr fitToPage="1"/>
  </sheetPr>
  <dimension ref="A1:L367"/>
  <sheetViews>
    <sheetView tabSelected="1" zoomScaleNormal="100" zoomScaleSheetLayoutView="70" workbookViewId="0">
      <pane ySplit="6" topLeftCell="A100" activePane="bottomLeft" state="frozen"/>
      <selection activeCell="J26" sqref="J26"/>
      <selection pane="bottomLeft" activeCell="D107" sqref="D107:H107"/>
    </sheetView>
  </sheetViews>
  <sheetFormatPr defaultColWidth="9.109375" defaultRowHeight="11.4" x14ac:dyDescent="0.2"/>
  <cols>
    <col min="1" max="1" width="6.5546875" style="11" customWidth="1"/>
    <col min="2" max="2" width="26.109375" style="11" customWidth="1"/>
    <col min="3" max="3" width="36.88671875" style="11" customWidth="1"/>
    <col min="4" max="4" width="13.5546875" style="11" customWidth="1"/>
    <col min="5" max="5" width="6.6640625" style="11" customWidth="1"/>
    <col min="6" max="6" width="11" style="11" customWidth="1"/>
    <col min="7" max="7" width="18.44140625" style="11" customWidth="1"/>
    <col min="8" max="8" width="13.33203125" style="11" bestFit="1" customWidth="1"/>
    <col min="9" max="9" width="36" style="11" customWidth="1"/>
    <col min="10" max="10" width="9.6640625" style="11" customWidth="1"/>
    <col min="11" max="11" width="26.5546875" style="11" bestFit="1" customWidth="1"/>
    <col min="12" max="12" width="15.21875" style="11" bestFit="1" customWidth="1"/>
    <col min="13" max="13" width="15.109375" style="11" bestFit="1" customWidth="1"/>
    <col min="14" max="14" width="9.88671875" style="11" bestFit="1" customWidth="1"/>
    <col min="15" max="15" width="11.33203125" style="11" bestFit="1" customWidth="1"/>
    <col min="16" max="16" width="11.109375" style="11" bestFit="1" customWidth="1"/>
    <col min="17" max="17" width="13.44140625" style="11" bestFit="1" customWidth="1"/>
    <col min="18" max="18" width="21" style="11" bestFit="1" customWidth="1"/>
    <col min="19" max="19" width="1.6640625" style="11" bestFit="1" customWidth="1"/>
    <col min="20" max="16384" width="9.109375" style="11"/>
  </cols>
  <sheetData>
    <row r="1" spans="1:12" ht="12.75" customHeight="1" x14ac:dyDescent="0.2">
      <c r="A1" s="142" t="s">
        <v>60</v>
      </c>
      <c r="B1" s="142"/>
      <c r="C1" s="142"/>
      <c r="D1" s="151"/>
      <c r="E1" s="152"/>
      <c r="F1" s="152"/>
      <c r="G1" s="152"/>
      <c r="H1" s="152"/>
      <c r="I1" s="153"/>
      <c r="J1" s="13"/>
    </row>
    <row r="2" spans="1:12" ht="12.75" customHeight="1" x14ac:dyDescent="0.2">
      <c r="A2" s="12"/>
      <c r="B2" s="12"/>
      <c r="C2" s="14" t="s">
        <v>417</v>
      </c>
      <c r="D2" s="89"/>
      <c r="E2" s="69"/>
      <c r="F2" s="45"/>
      <c r="G2" s="45"/>
      <c r="H2" s="45"/>
      <c r="I2" s="45"/>
      <c r="J2" s="32"/>
    </row>
    <row r="3" spans="1:12" x14ac:dyDescent="0.2">
      <c r="A3" s="142" t="s">
        <v>419</v>
      </c>
      <c r="B3" s="142"/>
      <c r="C3" s="142"/>
      <c r="D3" s="135"/>
      <c r="E3" s="135"/>
      <c r="F3" s="135"/>
      <c r="G3" s="70"/>
      <c r="H3" s="70"/>
      <c r="I3" s="70"/>
      <c r="J3" s="13"/>
    </row>
    <row r="4" spans="1:12" ht="12.75" customHeight="1" x14ac:dyDescent="0.2">
      <c r="A4" s="12"/>
      <c r="B4" s="12"/>
      <c r="C4" s="14" t="s">
        <v>46</v>
      </c>
      <c r="D4" s="71">
        <f>IF(D3&gt;0,VLOOKUP(D3,'Finansavimo intensyvumai'!A1:B2,2,FALSE),0%)</f>
        <v>0</v>
      </c>
      <c r="E4" s="40"/>
      <c r="F4" s="40"/>
      <c r="G4" s="41"/>
      <c r="H4" s="15"/>
      <c r="I4" s="13"/>
      <c r="J4" s="13"/>
    </row>
    <row r="5" spans="1:12" x14ac:dyDescent="0.2">
      <c r="J5" s="29"/>
    </row>
    <row r="6" spans="1:12" ht="34.200000000000003" x14ac:dyDescent="0.2">
      <c r="A6" s="16" t="s">
        <v>13</v>
      </c>
      <c r="B6" s="140" t="s">
        <v>15</v>
      </c>
      <c r="C6" s="141"/>
      <c r="D6" s="16" t="s">
        <v>16</v>
      </c>
      <c r="E6" s="16" t="s">
        <v>17</v>
      </c>
      <c r="F6" s="16" t="s">
        <v>18</v>
      </c>
      <c r="G6" s="16" t="s">
        <v>19</v>
      </c>
      <c r="H6" s="16" t="s">
        <v>14</v>
      </c>
      <c r="I6" s="16" t="s">
        <v>418</v>
      </c>
      <c r="J6" s="17"/>
    </row>
    <row r="7" spans="1:12" x14ac:dyDescent="0.2">
      <c r="A7" s="149" t="s">
        <v>408</v>
      </c>
      <c r="B7" s="149"/>
      <c r="C7" s="149"/>
      <c r="D7" s="149"/>
      <c r="E7" s="149"/>
      <c r="F7" s="149"/>
      <c r="G7" s="39">
        <f>G31+G55+G79+G103+G127+G151+G175+G199+G223+G247+G271+G295+G319+G343+G367</f>
        <v>0</v>
      </c>
      <c r="H7" s="39">
        <f>H31+H55+H79+H103+H127+H151+H175+H199+H223+H247+H271+H295+H319+H343+H367</f>
        <v>0</v>
      </c>
      <c r="I7" s="16"/>
      <c r="J7" s="17"/>
    </row>
    <row r="8" spans="1:12" x14ac:dyDescent="0.2">
      <c r="A8" s="34"/>
      <c r="B8" s="31"/>
      <c r="C8" s="31"/>
      <c r="D8" s="22"/>
      <c r="E8" s="22"/>
      <c r="F8" s="22"/>
      <c r="G8" s="23"/>
      <c r="H8" s="23"/>
      <c r="I8" s="24"/>
      <c r="J8" s="18"/>
    </row>
    <row r="9" spans="1:12" ht="23.4" customHeight="1" x14ac:dyDescent="0.2">
      <c r="A9" s="139" t="s">
        <v>69</v>
      </c>
      <c r="B9" s="139"/>
      <c r="C9" s="44" t="s">
        <v>58</v>
      </c>
      <c r="D9" s="128"/>
      <c r="E9" s="128"/>
      <c r="F9" s="128"/>
      <c r="G9" s="128"/>
      <c r="H9" s="128"/>
      <c r="I9" s="128"/>
      <c r="J9" s="20"/>
    </row>
    <row r="10" spans="1:12" ht="11.4" customHeight="1" x14ac:dyDescent="0.3">
      <c r="A10" s="139"/>
      <c r="B10" s="139"/>
      <c r="C10" s="36" t="s">
        <v>61</v>
      </c>
      <c r="D10" s="107"/>
      <c r="E10" s="106"/>
      <c r="F10" s="106"/>
      <c r="G10" s="106"/>
      <c r="H10" s="106"/>
      <c r="I10" s="87"/>
      <c r="J10" s="20"/>
    </row>
    <row r="11" spans="1:12" ht="11.4" customHeight="1" x14ac:dyDescent="0.2">
      <c r="A11" s="139"/>
      <c r="B11" s="139"/>
      <c r="C11" s="35" t="s">
        <v>253</v>
      </c>
      <c r="D11" s="127"/>
      <c r="E11" s="127"/>
      <c r="F11" s="127"/>
      <c r="G11" s="127"/>
      <c r="H11" s="127"/>
      <c r="I11" s="54"/>
      <c r="J11" s="20"/>
      <c r="K11" s="29"/>
    </row>
    <row r="12" spans="1:12" x14ac:dyDescent="0.2">
      <c r="A12" s="139"/>
      <c r="B12" s="139"/>
      <c r="C12" s="35" t="s">
        <v>66</v>
      </c>
      <c r="D12" s="90"/>
      <c r="E12" s="138" t="s">
        <v>67</v>
      </c>
      <c r="F12" s="138"/>
      <c r="G12" s="138"/>
      <c r="H12" s="90"/>
      <c r="I12" s="28" t="s">
        <v>59</v>
      </c>
      <c r="J12" s="30">
        <f>IF(AND(D12&gt;0,H12&gt;0),H12-D12+1,)</f>
        <v>0</v>
      </c>
    </row>
    <row r="13" spans="1:12" x14ac:dyDescent="0.2">
      <c r="A13" s="139"/>
      <c r="B13" s="139"/>
      <c r="C13" s="35" t="s">
        <v>62</v>
      </c>
      <c r="D13" s="90"/>
      <c r="E13" s="137" t="s">
        <v>63</v>
      </c>
      <c r="F13" s="137"/>
      <c r="G13" s="137"/>
      <c r="H13" s="90"/>
      <c r="I13" s="28" t="s">
        <v>65</v>
      </c>
      <c r="J13" s="27">
        <f>IF(AND(D13&gt;0,H13&gt;0),H13-D13+1,)</f>
        <v>0</v>
      </c>
    </row>
    <row r="14" spans="1:12" ht="11.4" customHeight="1" x14ac:dyDescent="0.2">
      <c r="A14" s="139"/>
      <c r="B14" s="139"/>
      <c r="C14" s="35" t="s">
        <v>68</v>
      </c>
      <c r="D14" s="91"/>
      <c r="E14" s="129"/>
      <c r="F14" s="129"/>
      <c r="G14" s="129"/>
      <c r="H14" s="129"/>
      <c r="I14" s="129"/>
      <c r="J14" s="33"/>
      <c r="K14" s="29"/>
    </row>
    <row r="15" spans="1:12" x14ac:dyDescent="0.2">
      <c r="A15" s="19" t="s">
        <v>29</v>
      </c>
      <c r="B15" s="130" t="s">
        <v>47</v>
      </c>
      <c r="C15" s="130"/>
      <c r="D15" s="130"/>
      <c r="E15" s="130"/>
      <c r="F15" s="130"/>
      <c r="G15" s="9">
        <f>SUM(G16:G20)</f>
        <v>0</v>
      </c>
      <c r="H15" s="9">
        <f>SUM(H16:H20)</f>
        <v>0</v>
      </c>
      <c r="I15" s="53"/>
      <c r="J15" s="20"/>
      <c r="K15" s="29"/>
    </row>
    <row r="16" spans="1:12" x14ac:dyDescent="0.2">
      <c r="A16" s="21" t="s">
        <v>48</v>
      </c>
      <c r="B16" s="92"/>
      <c r="C16" s="72" t="str">
        <f>IF(B16&gt;0,VLOOKUP(B16,'1 Darbo užmokestis'!B$7:C$16,2,FALSE),"")</f>
        <v/>
      </c>
      <c r="D16" s="73" t="s">
        <v>23</v>
      </c>
      <c r="E16" s="74">
        <f>J$13*8</f>
        <v>0</v>
      </c>
      <c r="F16" s="10">
        <f>IF(B16&gt;0,ROUND(VLOOKUP(B16,'1 Darbo užmokestis'!B$7:D$16,3,FALSE),2),0)</f>
        <v>0</v>
      </c>
      <c r="G16" s="10">
        <f>ROUND(E16*F16,2)</f>
        <v>0</v>
      </c>
      <c r="H16" s="10">
        <f>ROUND(G16*$D$4,2)</f>
        <v>0</v>
      </c>
      <c r="I16" s="150" t="s">
        <v>443</v>
      </c>
      <c r="J16" s="18"/>
      <c r="K16" s="29"/>
      <c r="L16" s="43"/>
    </row>
    <row r="17" spans="1:11" x14ac:dyDescent="0.2">
      <c r="A17" s="21" t="s">
        <v>49</v>
      </c>
      <c r="B17" s="92"/>
      <c r="C17" s="72" t="str">
        <f>IF(B17&gt;0,VLOOKUP(B17,'1 Darbo užmokestis'!B$7:C$16,2,FALSE),"")</f>
        <v/>
      </c>
      <c r="D17" s="73" t="s">
        <v>23</v>
      </c>
      <c r="E17" s="74">
        <f t="shared" ref="E17:E20" si="0">J$13*8</f>
        <v>0</v>
      </c>
      <c r="F17" s="10">
        <f>IF(B17&gt;0,ROUND(VLOOKUP(B17,'1 Darbo užmokestis'!B$7:D$16,3,FALSE),2),0)</f>
        <v>0</v>
      </c>
      <c r="G17" s="10">
        <f>ROUND(E17*F17,2)</f>
        <v>0</v>
      </c>
      <c r="H17" s="10">
        <f t="shared" ref="H17" si="1">ROUND(G17*$D$4,2)</f>
        <v>0</v>
      </c>
      <c r="I17" s="150"/>
      <c r="J17" s="18"/>
      <c r="K17" s="29"/>
    </row>
    <row r="18" spans="1:11" x14ac:dyDescent="0.2">
      <c r="A18" s="21" t="s">
        <v>50</v>
      </c>
      <c r="B18" s="92"/>
      <c r="C18" s="72" t="str">
        <f>IF(B18&gt;0,VLOOKUP(B18,'1 Darbo užmokestis'!B$7:C$16,2,FALSE),"")</f>
        <v/>
      </c>
      <c r="D18" s="73" t="s">
        <v>23</v>
      </c>
      <c r="E18" s="74">
        <f t="shared" si="0"/>
        <v>0</v>
      </c>
      <c r="F18" s="10">
        <f>IF(B18&gt;0,ROUND(VLOOKUP(B18,'1 Darbo užmokestis'!B$7:D$16,3,FALSE),2),0)</f>
        <v>0</v>
      </c>
      <c r="G18" s="10">
        <f t="shared" ref="G18:G20" si="2">ROUND(E18*F18,2)</f>
        <v>0</v>
      </c>
      <c r="H18" s="10">
        <f>ROUND(G18*$D$4,2)</f>
        <v>0</v>
      </c>
      <c r="I18" s="150"/>
      <c r="J18" s="18"/>
      <c r="K18" s="29"/>
    </row>
    <row r="19" spans="1:11" x14ac:dyDescent="0.2">
      <c r="A19" s="21" t="s">
        <v>51</v>
      </c>
      <c r="B19" s="92"/>
      <c r="C19" s="72" t="str">
        <f>IF(B19&gt;0,VLOOKUP(B19,'1 Darbo užmokestis'!B$7:C$16,2,FALSE),"")</f>
        <v/>
      </c>
      <c r="D19" s="73" t="s">
        <v>23</v>
      </c>
      <c r="E19" s="74">
        <f t="shared" si="0"/>
        <v>0</v>
      </c>
      <c r="F19" s="10">
        <f>IF(B19&gt;0,ROUND(VLOOKUP(B19,'1 Darbo užmokestis'!B$7:D$16,3,FALSE),2),0)</f>
        <v>0</v>
      </c>
      <c r="G19" s="10">
        <f t="shared" si="2"/>
        <v>0</v>
      </c>
      <c r="H19" s="10">
        <f t="shared" ref="H19:H20" si="3">ROUND(G19*$D$4,2)</f>
        <v>0</v>
      </c>
      <c r="I19" s="75"/>
      <c r="J19" s="18"/>
      <c r="K19" s="29"/>
    </row>
    <row r="20" spans="1:11" x14ac:dyDescent="0.2">
      <c r="A20" s="21" t="s">
        <v>52</v>
      </c>
      <c r="B20" s="92"/>
      <c r="C20" s="72" t="str">
        <f>IF(B20&gt;0,VLOOKUP(B20,'1 Darbo užmokestis'!B$7:C$16,2,FALSE),"")</f>
        <v/>
      </c>
      <c r="D20" s="73" t="s">
        <v>23</v>
      </c>
      <c r="E20" s="74">
        <f t="shared" si="0"/>
        <v>0</v>
      </c>
      <c r="F20" s="10">
        <f>IF(B20&gt;0,ROUND(VLOOKUP(B20,'1 Darbo užmokestis'!B$7:D$16,3,FALSE),2),0)</f>
        <v>0</v>
      </c>
      <c r="G20" s="10">
        <f t="shared" si="2"/>
        <v>0</v>
      </c>
      <c r="H20" s="10">
        <f t="shared" si="3"/>
        <v>0</v>
      </c>
      <c r="I20" s="75"/>
      <c r="J20" s="18"/>
      <c r="K20" s="29"/>
    </row>
    <row r="21" spans="1:11" ht="11.4" customHeight="1" x14ac:dyDescent="0.2">
      <c r="A21" s="19" t="s">
        <v>30</v>
      </c>
      <c r="B21" s="131" t="s">
        <v>441</v>
      </c>
      <c r="C21" s="132"/>
      <c r="D21" s="132"/>
      <c r="E21" s="132"/>
      <c r="F21" s="133"/>
      <c r="G21" s="9">
        <f>SUM(G22:G29)</f>
        <v>0</v>
      </c>
      <c r="H21" s="9">
        <f>SUM(H22:H29)</f>
        <v>0</v>
      </c>
      <c r="I21" s="75"/>
      <c r="J21" s="20"/>
      <c r="K21" s="29"/>
    </row>
    <row r="22" spans="1:11" ht="11.4" customHeight="1" x14ac:dyDescent="0.2">
      <c r="A22" s="21" t="s">
        <v>54</v>
      </c>
      <c r="B22" s="134" t="s">
        <v>24</v>
      </c>
      <c r="C22" s="134"/>
      <c r="D22" s="76" t="s">
        <v>64</v>
      </c>
      <c r="E22" s="77">
        <f>$J13</f>
        <v>0</v>
      </c>
      <c r="F22" s="10">
        <f>IF(D11&gt;0,VLOOKUP(D11,'Dienpinigiai ir apgyvendinimas'!A$3:C$150,3,FALSE),0)</f>
        <v>0</v>
      </c>
      <c r="G22" s="10">
        <f t="shared" ref="G22" si="4">ROUND(E22*F22,2)</f>
        <v>0</v>
      </c>
      <c r="H22" s="10">
        <f t="shared" ref="H22:H29" si="5">ROUND(G22*$D$4,2)</f>
        <v>0</v>
      </c>
      <c r="I22" s="75"/>
      <c r="J22" s="18"/>
      <c r="K22" s="29"/>
    </row>
    <row r="23" spans="1:11" ht="11.4" customHeight="1" x14ac:dyDescent="0.2">
      <c r="A23" s="21" t="s">
        <v>55</v>
      </c>
      <c r="B23" s="134" t="s">
        <v>53</v>
      </c>
      <c r="C23" s="134"/>
      <c r="D23" s="76" t="s">
        <v>71</v>
      </c>
      <c r="E23" s="77">
        <f>IF(E22&gt;0,$J13-1,0)</f>
        <v>0</v>
      </c>
      <c r="F23" s="10">
        <f>IF(D11&gt;0,VLOOKUP(D11,'Dienpinigiai ir apgyvendinimas'!$A$3:$B$150,2,FALSE),0)</f>
        <v>0</v>
      </c>
      <c r="G23" s="10">
        <f>ROUND(E23*F23,2)</f>
        <v>0</v>
      </c>
      <c r="H23" s="10">
        <f t="shared" si="5"/>
        <v>0</v>
      </c>
      <c r="I23" s="75"/>
      <c r="J23" s="18"/>
      <c r="K23" s="29"/>
    </row>
    <row r="24" spans="1:11" ht="22.8" x14ac:dyDescent="0.2">
      <c r="A24" s="121" t="s">
        <v>56</v>
      </c>
      <c r="B24" s="124" t="s">
        <v>25</v>
      </c>
      <c r="C24" s="103" t="s">
        <v>442</v>
      </c>
      <c r="D24" s="104"/>
      <c r="E24" s="105"/>
      <c r="F24" s="93"/>
      <c r="G24" s="10">
        <f>ROUND(E24*F24,2)</f>
        <v>0</v>
      </c>
      <c r="H24" s="10">
        <f t="shared" si="5"/>
        <v>0</v>
      </c>
      <c r="I24" s="92"/>
      <c r="J24" s="18"/>
      <c r="K24" s="29"/>
    </row>
    <row r="25" spans="1:11" x14ac:dyDescent="0.2">
      <c r="A25" s="122"/>
      <c r="B25" s="125"/>
      <c r="C25" s="103"/>
      <c r="D25" s="104"/>
      <c r="E25" s="105"/>
      <c r="F25" s="93"/>
      <c r="G25" s="10">
        <f>ROUND(E25*F25,2)</f>
        <v>0</v>
      </c>
      <c r="H25" s="10">
        <f t="shared" si="5"/>
        <v>0</v>
      </c>
      <c r="I25" s="92"/>
      <c r="J25" s="18"/>
      <c r="K25" s="29"/>
    </row>
    <row r="26" spans="1:11" x14ac:dyDescent="0.2">
      <c r="A26" s="122"/>
      <c r="B26" s="125"/>
      <c r="C26" s="103"/>
      <c r="D26" s="104"/>
      <c r="E26" s="105"/>
      <c r="F26" s="93"/>
      <c r="G26" s="10">
        <f>ROUND(E26*F26,2)</f>
        <v>0</v>
      </c>
      <c r="H26" s="10">
        <f t="shared" si="5"/>
        <v>0</v>
      </c>
      <c r="I26" s="92"/>
      <c r="J26" s="18"/>
      <c r="K26" s="29"/>
    </row>
    <row r="27" spans="1:11" x14ac:dyDescent="0.2">
      <c r="A27" s="122"/>
      <c r="B27" s="125"/>
      <c r="C27" s="103"/>
      <c r="D27" s="104"/>
      <c r="E27" s="105"/>
      <c r="F27" s="93"/>
      <c r="G27" s="10">
        <f t="shared" ref="G27:G28" si="6">ROUND(E27*F27,2)</f>
        <v>0</v>
      </c>
      <c r="H27" s="10">
        <f t="shared" si="5"/>
        <v>0</v>
      </c>
      <c r="I27" s="92"/>
      <c r="J27" s="18"/>
      <c r="K27" s="29"/>
    </row>
    <row r="28" spans="1:11" x14ac:dyDescent="0.2">
      <c r="A28" s="123"/>
      <c r="B28" s="126"/>
      <c r="C28" s="103"/>
      <c r="D28" s="104"/>
      <c r="E28" s="105"/>
      <c r="F28" s="93"/>
      <c r="G28" s="10">
        <f t="shared" si="6"/>
        <v>0</v>
      </c>
      <c r="H28" s="10">
        <f t="shared" si="5"/>
        <v>0</v>
      </c>
      <c r="I28" s="92"/>
      <c r="J28" s="18"/>
      <c r="K28" s="29"/>
    </row>
    <row r="29" spans="1:11" x14ac:dyDescent="0.2">
      <c r="A29" s="21" t="s">
        <v>57</v>
      </c>
      <c r="B29" s="136" t="s">
        <v>404</v>
      </c>
      <c r="C29" s="136"/>
      <c r="D29" s="78" t="s">
        <v>440</v>
      </c>
      <c r="E29" s="74">
        <v>1</v>
      </c>
      <c r="F29" s="93"/>
      <c r="G29" s="10">
        <f>ROUND(F29,2)</f>
        <v>0</v>
      </c>
      <c r="H29" s="10">
        <f t="shared" si="5"/>
        <v>0</v>
      </c>
      <c r="I29" s="92"/>
      <c r="J29" s="18"/>
      <c r="K29" s="29"/>
    </row>
    <row r="30" spans="1:11" ht="22.8" x14ac:dyDescent="0.2">
      <c r="A30" s="37" t="s">
        <v>31</v>
      </c>
      <c r="B30" s="143" t="s">
        <v>70</v>
      </c>
      <c r="C30" s="144"/>
      <c r="D30" s="79"/>
      <c r="E30" s="80"/>
      <c r="F30" s="81"/>
      <c r="G30" s="38">
        <f>ROUND(G21*D14,2)</f>
        <v>0</v>
      </c>
      <c r="H30" s="94">
        <f>ROUND(G30*$D$4,2)</f>
        <v>0</v>
      </c>
      <c r="I30" s="96" t="s">
        <v>438</v>
      </c>
      <c r="J30" s="18"/>
      <c r="K30" s="29"/>
    </row>
    <row r="31" spans="1:11" s="25" customFormat="1" x14ac:dyDescent="0.2">
      <c r="A31" s="146" t="s">
        <v>72</v>
      </c>
      <c r="B31" s="147"/>
      <c r="C31" s="147"/>
      <c r="D31" s="147"/>
      <c r="E31" s="147"/>
      <c r="F31" s="148"/>
      <c r="G31" s="26">
        <f>G15+G30</f>
        <v>0</v>
      </c>
      <c r="H31" s="95">
        <f>H15+H30</f>
        <v>0</v>
      </c>
      <c r="I31" s="97"/>
    </row>
    <row r="33" spans="1:11" ht="23.4" customHeight="1" x14ac:dyDescent="0.2">
      <c r="A33" s="139" t="s">
        <v>73</v>
      </c>
      <c r="B33" s="139"/>
      <c r="C33" s="44" t="s">
        <v>58</v>
      </c>
      <c r="D33" s="145"/>
      <c r="E33" s="145"/>
      <c r="F33" s="145"/>
      <c r="G33" s="145"/>
      <c r="H33" s="145"/>
      <c r="I33" s="145"/>
      <c r="J33" s="20"/>
    </row>
    <row r="34" spans="1:11" ht="11.4" customHeight="1" x14ac:dyDescent="0.3">
      <c r="A34" s="139"/>
      <c r="B34" s="139"/>
      <c r="C34" s="36" t="s">
        <v>61</v>
      </c>
      <c r="D34" s="88"/>
      <c r="E34" s="86"/>
      <c r="F34" s="86"/>
      <c r="G34" s="86"/>
      <c r="H34" s="86"/>
      <c r="I34" s="87"/>
      <c r="J34" s="20"/>
    </row>
    <row r="35" spans="1:11" ht="11.4" customHeight="1" x14ac:dyDescent="0.2">
      <c r="A35" s="139"/>
      <c r="B35" s="139"/>
      <c r="C35" s="35" t="s">
        <v>253</v>
      </c>
      <c r="D35" s="127"/>
      <c r="E35" s="127"/>
      <c r="F35" s="127"/>
      <c r="G35" s="127"/>
      <c r="H35" s="127"/>
      <c r="I35" s="54"/>
      <c r="J35" s="20"/>
      <c r="K35" s="29"/>
    </row>
    <row r="36" spans="1:11" ht="11.4" customHeight="1" x14ac:dyDescent="0.2">
      <c r="A36" s="139"/>
      <c r="B36" s="139"/>
      <c r="C36" s="35" t="s">
        <v>66</v>
      </c>
      <c r="D36" s="90"/>
      <c r="E36" s="138" t="s">
        <v>67</v>
      </c>
      <c r="F36" s="138"/>
      <c r="G36" s="138"/>
      <c r="H36" s="90"/>
      <c r="I36" s="28" t="s">
        <v>59</v>
      </c>
      <c r="J36" s="30">
        <f>IF(AND(D36&gt;0,H36&gt;0),H36-D36+1,)</f>
        <v>0</v>
      </c>
    </row>
    <row r="37" spans="1:11" ht="11.4" customHeight="1" x14ac:dyDescent="0.2">
      <c r="A37" s="139"/>
      <c r="B37" s="139"/>
      <c r="C37" s="35" t="s">
        <v>62</v>
      </c>
      <c r="D37" s="90"/>
      <c r="E37" s="137" t="s">
        <v>63</v>
      </c>
      <c r="F37" s="137"/>
      <c r="G37" s="137"/>
      <c r="H37" s="90"/>
      <c r="I37" s="28" t="s">
        <v>65</v>
      </c>
      <c r="J37" s="27">
        <f>IF(AND(D37&gt;0,H37&gt;0),H37-D37+1,)</f>
        <v>0</v>
      </c>
    </row>
    <row r="38" spans="1:11" x14ac:dyDescent="0.2">
      <c r="A38" s="139"/>
      <c r="B38" s="139"/>
      <c r="C38" s="35" t="s">
        <v>68</v>
      </c>
      <c r="D38" s="91"/>
      <c r="E38" s="129"/>
      <c r="F38" s="129"/>
      <c r="G38" s="129"/>
      <c r="H38" s="129"/>
      <c r="I38" s="129"/>
      <c r="J38" s="33"/>
      <c r="K38" s="29"/>
    </row>
    <row r="39" spans="1:11" ht="34.200000000000003" customHeight="1" x14ac:dyDescent="0.2">
      <c r="A39" s="19" t="s">
        <v>436</v>
      </c>
      <c r="B39" s="130" t="s">
        <v>47</v>
      </c>
      <c r="C39" s="130"/>
      <c r="D39" s="130"/>
      <c r="E39" s="130"/>
      <c r="F39" s="130"/>
      <c r="G39" s="9">
        <f>SUM(G40:G44)</f>
        <v>0</v>
      </c>
      <c r="H39" s="9">
        <f>SUM(H40:H44)</f>
        <v>0</v>
      </c>
      <c r="I39" s="53"/>
      <c r="J39" s="20"/>
      <c r="K39" s="29"/>
    </row>
    <row r="40" spans="1:11" x14ac:dyDescent="0.2">
      <c r="A40" s="21" t="s">
        <v>282</v>
      </c>
      <c r="B40" s="92"/>
      <c r="C40" s="72" t="str">
        <f>IF(B40&gt;0,VLOOKUP(B40,'1 Darbo užmokestis'!B$7:C$16,2,FALSE),"")</f>
        <v/>
      </c>
      <c r="D40" s="73" t="s">
        <v>23</v>
      </c>
      <c r="E40" s="74">
        <f>J$37*8</f>
        <v>0</v>
      </c>
      <c r="F40" s="10">
        <f>IF(B40&gt;0,ROUND(VLOOKUP(B40,'1 Darbo užmokestis'!B$7:D$16,3,FALSE),2),0)</f>
        <v>0</v>
      </c>
      <c r="G40" s="10">
        <f>ROUND(E40*F40,2)</f>
        <v>0</v>
      </c>
      <c r="H40" s="10">
        <f>ROUND(G40*$D$4,2)</f>
        <v>0</v>
      </c>
      <c r="I40" s="75"/>
      <c r="J40" s="18"/>
      <c r="K40" s="29"/>
    </row>
    <row r="41" spans="1:11" x14ac:dyDescent="0.2">
      <c r="A41" s="21" t="s">
        <v>283</v>
      </c>
      <c r="B41" s="92"/>
      <c r="C41" s="72" t="str">
        <f>IF(B41&gt;0,VLOOKUP(B41,'1 Darbo užmokestis'!B$7:C$16,2,FALSE),"")</f>
        <v/>
      </c>
      <c r="D41" s="73" t="s">
        <v>23</v>
      </c>
      <c r="E41" s="74">
        <f t="shared" ref="E41:E44" si="7">J$37*8</f>
        <v>0</v>
      </c>
      <c r="F41" s="10">
        <f>IF(B41&gt;0,ROUND(VLOOKUP(B41,'1 Darbo užmokestis'!B$7:D$16,3,FALSE),2),0)</f>
        <v>0</v>
      </c>
      <c r="G41" s="10">
        <f>ROUND(E41*F41,2)</f>
        <v>0</v>
      </c>
      <c r="H41" s="10">
        <f t="shared" ref="H41" si="8">ROUND(G41*$D$4,2)</f>
        <v>0</v>
      </c>
      <c r="I41" s="75"/>
      <c r="J41" s="18"/>
      <c r="K41" s="29"/>
    </row>
    <row r="42" spans="1:11" x14ac:dyDescent="0.2">
      <c r="A42" s="21" t="s">
        <v>284</v>
      </c>
      <c r="B42" s="92"/>
      <c r="C42" s="72" t="str">
        <f>IF(B42&gt;0,VLOOKUP(B42,'1 Darbo užmokestis'!B$7:C$16,2,FALSE),"")</f>
        <v/>
      </c>
      <c r="D42" s="73" t="s">
        <v>23</v>
      </c>
      <c r="E42" s="74">
        <f t="shared" si="7"/>
        <v>0</v>
      </c>
      <c r="F42" s="10">
        <f>IF(B42&gt;0,ROUND(VLOOKUP(B42,'1 Darbo užmokestis'!B$7:D$16,3,FALSE),2),0)</f>
        <v>0</v>
      </c>
      <c r="G42" s="10">
        <f t="shared" ref="G42:G44" si="9">ROUND(E42*F42,2)</f>
        <v>0</v>
      </c>
      <c r="H42" s="10">
        <f>ROUND(G42*$D$4,2)</f>
        <v>0</v>
      </c>
      <c r="I42" s="75"/>
      <c r="J42" s="18"/>
      <c r="K42" s="29"/>
    </row>
    <row r="43" spans="1:11" x14ac:dyDescent="0.2">
      <c r="A43" s="21" t="s">
        <v>285</v>
      </c>
      <c r="B43" s="92"/>
      <c r="C43" s="72" t="str">
        <f>IF(B43&gt;0,VLOOKUP(B43,'1 Darbo užmokestis'!B$7:C$16,2,FALSE),"")</f>
        <v/>
      </c>
      <c r="D43" s="73" t="s">
        <v>23</v>
      </c>
      <c r="E43" s="74">
        <f t="shared" si="7"/>
        <v>0</v>
      </c>
      <c r="F43" s="10">
        <f>IF(B43&gt;0,ROUND(VLOOKUP(B43,'1 Darbo užmokestis'!B$7:D$16,3,FALSE),2),0)</f>
        <v>0</v>
      </c>
      <c r="G43" s="10">
        <f t="shared" si="9"/>
        <v>0</v>
      </c>
      <c r="H43" s="10">
        <f t="shared" ref="H43:H44" si="10">ROUND(G43*$D$4,2)</f>
        <v>0</v>
      </c>
      <c r="I43" s="75"/>
      <c r="J43" s="18"/>
      <c r="K43" s="29"/>
    </row>
    <row r="44" spans="1:11" x14ac:dyDescent="0.2">
      <c r="A44" s="21" t="s">
        <v>286</v>
      </c>
      <c r="B44" s="92"/>
      <c r="C44" s="72" t="str">
        <f>IF(B44&gt;0,VLOOKUP(B44,'1 Darbo užmokestis'!B$7:C$16,2,FALSE),"")</f>
        <v/>
      </c>
      <c r="D44" s="73" t="s">
        <v>23</v>
      </c>
      <c r="E44" s="74">
        <f t="shared" si="7"/>
        <v>0</v>
      </c>
      <c r="F44" s="10">
        <f>IF(B44&gt;0,ROUND(VLOOKUP(B44,'1 Darbo užmokestis'!B$7:D$16,3,FALSE),2),0)</f>
        <v>0</v>
      </c>
      <c r="G44" s="10">
        <f t="shared" si="9"/>
        <v>0</v>
      </c>
      <c r="H44" s="10">
        <f t="shared" si="10"/>
        <v>0</v>
      </c>
      <c r="I44" s="75"/>
      <c r="J44" s="18"/>
      <c r="K44" s="29"/>
    </row>
    <row r="45" spans="1:11" ht="11.4" customHeight="1" x14ac:dyDescent="0.2">
      <c r="A45" s="19" t="s">
        <v>32</v>
      </c>
      <c r="B45" s="131" t="s">
        <v>441</v>
      </c>
      <c r="C45" s="132"/>
      <c r="D45" s="132"/>
      <c r="E45" s="132"/>
      <c r="F45" s="133"/>
      <c r="G45" s="9">
        <f>SUM(G46:G53)</f>
        <v>0</v>
      </c>
      <c r="H45" s="9">
        <f>SUM(H46:H53)</f>
        <v>0</v>
      </c>
      <c r="I45" s="75"/>
      <c r="J45" s="20"/>
      <c r="K45" s="29"/>
    </row>
    <row r="46" spans="1:11" x14ac:dyDescent="0.2">
      <c r="A46" s="21" t="s">
        <v>287</v>
      </c>
      <c r="B46" s="134" t="s">
        <v>24</v>
      </c>
      <c r="C46" s="134"/>
      <c r="D46" s="76" t="s">
        <v>64</v>
      </c>
      <c r="E46" s="77">
        <f>$J37</f>
        <v>0</v>
      </c>
      <c r="F46" s="10">
        <f>IF(D35&gt;0,VLOOKUP(D35,'Dienpinigiai ir apgyvendinimas'!A$3:C$150,3,FALSE),0)</f>
        <v>0</v>
      </c>
      <c r="G46" s="10">
        <f t="shared" ref="G46:G47" si="11">ROUND(E46*F46,2)</f>
        <v>0</v>
      </c>
      <c r="H46" s="10">
        <f t="shared" ref="H46:H53" si="12">ROUND(G46*$D$4,2)</f>
        <v>0</v>
      </c>
      <c r="I46" s="75"/>
      <c r="J46" s="18"/>
    </row>
    <row r="47" spans="1:11" ht="11.4" customHeight="1" x14ac:dyDescent="0.2">
      <c r="A47" s="21" t="s">
        <v>288</v>
      </c>
      <c r="B47" s="134" t="s">
        <v>53</v>
      </c>
      <c r="C47" s="134"/>
      <c r="D47" s="76" t="s">
        <v>71</v>
      </c>
      <c r="E47" s="77">
        <f>IF(E46&gt;0,$J37-1,0)</f>
        <v>0</v>
      </c>
      <c r="F47" s="10">
        <f>IF(D35&gt;0,VLOOKUP(D35,'Dienpinigiai ir apgyvendinimas'!$A$3:$B$150,2,FALSE),0)</f>
        <v>0</v>
      </c>
      <c r="G47" s="10">
        <f t="shared" si="11"/>
        <v>0</v>
      </c>
      <c r="H47" s="10">
        <f t="shared" si="12"/>
        <v>0</v>
      </c>
      <c r="I47" s="75"/>
      <c r="J47" s="18"/>
    </row>
    <row r="48" spans="1:11" ht="22.8" x14ac:dyDescent="0.2">
      <c r="A48" s="121" t="s">
        <v>289</v>
      </c>
      <c r="B48" s="124" t="s">
        <v>25</v>
      </c>
      <c r="C48" s="103" t="s">
        <v>442</v>
      </c>
      <c r="D48" s="104"/>
      <c r="E48" s="105"/>
      <c r="F48" s="93"/>
      <c r="G48" s="10">
        <f>ROUND(E48*F48,2)</f>
        <v>0</v>
      </c>
      <c r="H48" s="10">
        <f t="shared" si="12"/>
        <v>0</v>
      </c>
      <c r="I48" s="92"/>
      <c r="J48" s="18"/>
    </row>
    <row r="49" spans="1:11" x14ac:dyDescent="0.2">
      <c r="A49" s="122"/>
      <c r="B49" s="125"/>
      <c r="C49" s="103"/>
      <c r="D49" s="104"/>
      <c r="E49" s="105"/>
      <c r="F49" s="93"/>
      <c r="G49" s="10">
        <f>ROUND(E49*F49,2)</f>
        <v>0</v>
      </c>
      <c r="H49" s="10">
        <f t="shared" si="12"/>
        <v>0</v>
      </c>
      <c r="I49" s="92"/>
      <c r="J49" s="18"/>
    </row>
    <row r="50" spans="1:11" x14ac:dyDescent="0.2">
      <c r="A50" s="122"/>
      <c r="B50" s="125"/>
      <c r="C50" s="103"/>
      <c r="D50" s="104"/>
      <c r="E50" s="105"/>
      <c r="F50" s="93"/>
      <c r="G50" s="10">
        <f>ROUND(E50*F50,2)</f>
        <v>0</v>
      </c>
      <c r="H50" s="10">
        <f t="shared" si="12"/>
        <v>0</v>
      </c>
      <c r="I50" s="92"/>
      <c r="J50" s="18"/>
    </row>
    <row r="51" spans="1:11" x14ac:dyDescent="0.2">
      <c r="A51" s="122"/>
      <c r="B51" s="125"/>
      <c r="C51" s="103"/>
      <c r="D51" s="104"/>
      <c r="E51" s="105"/>
      <c r="F51" s="93"/>
      <c r="G51" s="10">
        <f>ROUND(E51*F51,2)</f>
        <v>0</v>
      </c>
      <c r="H51" s="10">
        <f t="shared" si="12"/>
        <v>0</v>
      </c>
      <c r="I51" s="92"/>
      <c r="J51" s="18"/>
    </row>
    <row r="52" spans="1:11" x14ac:dyDescent="0.2">
      <c r="A52" s="123"/>
      <c r="B52" s="126"/>
      <c r="C52" s="103"/>
      <c r="D52" s="104"/>
      <c r="E52" s="105"/>
      <c r="F52" s="93"/>
      <c r="G52" s="10">
        <f>ROUND(E52*F52,2)</f>
        <v>0</v>
      </c>
      <c r="H52" s="10">
        <f t="shared" si="12"/>
        <v>0</v>
      </c>
      <c r="I52" s="92"/>
      <c r="J52" s="18"/>
    </row>
    <row r="53" spans="1:11" ht="11.4" customHeight="1" x14ac:dyDescent="0.2">
      <c r="A53" s="21" t="s">
        <v>290</v>
      </c>
      <c r="B53" s="136" t="s">
        <v>404</v>
      </c>
      <c r="C53" s="136"/>
      <c r="D53" s="78" t="s">
        <v>440</v>
      </c>
      <c r="E53" s="74">
        <v>1</v>
      </c>
      <c r="F53" s="93"/>
      <c r="G53" s="10">
        <f>ROUND(F53,2)</f>
        <v>0</v>
      </c>
      <c r="H53" s="10">
        <f t="shared" si="12"/>
        <v>0</v>
      </c>
      <c r="I53" s="92"/>
      <c r="J53" s="18"/>
    </row>
    <row r="54" spans="1:11" ht="22.8" x14ac:dyDescent="0.2">
      <c r="A54" s="37" t="s">
        <v>33</v>
      </c>
      <c r="B54" s="143" t="s">
        <v>70</v>
      </c>
      <c r="C54" s="144"/>
      <c r="D54" s="79"/>
      <c r="E54" s="80"/>
      <c r="F54" s="81"/>
      <c r="G54" s="38">
        <f>ROUND(G45*D38,2)</f>
        <v>0</v>
      </c>
      <c r="H54" s="38">
        <f>ROUND(G54*$D$4,2)</f>
        <v>0</v>
      </c>
      <c r="I54" s="96" t="s">
        <v>438</v>
      </c>
      <c r="J54" s="18"/>
    </row>
    <row r="55" spans="1:11" x14ac:dyDescent="0.2">
      <c r="A55" s="146" t="s">
        <v>291</v>
      </c>
      <c r="B55" s="147"/>
      <c r="C55" s="147"/>
      <c r="D55" s="147"/>
      <c r="E55" s="147"/>
      <c r="F55" s="148"/>
      <c r="G55" s="26">
        <f>G39+G54</f>
        <v>0</v>
      </c>
      <c r="H55" s="26">
        <f>H39+H54</f>
        <v>0</v>
      </c>
      <c r="I55" s="97"/>
      <c r="J55" s="25"/>
      <c r="K55" s="25"/>
    </row>
    <row r="57" spans="1:11" ht="23.4" customHeight="1" x14ac:dyDescent="0.2">
      <c r="A57" s="139" t="s">
        <v>74</v>
      </c>
      <c r="B57" s="139"/>
      <c r="C57" s="44" t="s">
        <v>58</v>
      </c>
      <c r="D57" s="145"/>
      <c r="E57" s="145"/>
      <c r="F57" s="145"/>
      <c r="G57" s="145"/>
      <c r="H57" s="145"/>
      <c r="I57" s="145"/>
      <c r="J57" s="20"/>
    </row>
    <row r="58" spans="1:11" ht="14.4" x14ac:dyDescent="0.3">
      <c r="A58" s="139"/>
      <c r="B58" s="139"/>
      <c r="C58" s="36" t="s">
        <v>61</v>
      </c>
      <c r="D58" s="85"/>
      <c r="E58" s="86"/>
      <c r="F58" s="86"/>
      <c r="G58" s="86"/>
      <c r="H58" s="86"/>
      <c r="I58" s="87"/>
      <c r="J58" s="20"/>
    </row>
    <row r="59" spans="1:11" ht="11.4" customHeight="1" x14ac:dyDescent="0.2">
      <c r="A59" s="139"/>
      <c r="B59" s="139"/>
      <c r="C59" s="35" t="s">
        <v>253</v>
      </c>
      <c r="D59" s="127"/>
      <c r="E59" s="127"/>
      <c r="F59" s="127"/>
      <c r="G59" s="127"/>
      <c r="H59" s="127"/>
      <c r="I59" s="54"/>
      <c r="J59" s="20"/>
      <c r="K59" s="29"/>
    </row>
    <row r="60" spans="1:11" ht="11.4" customHeight="1" x14ac:dyDescent="0.2">
      <c r="A60" s="139"/>
      <c r="B60" s="139"/>
      <c r="C60" s="35" t="s">
        <v>66</v>
      </c>
      <c r="D60" s="90"/>
      <c r="E60" s="138" t="s">
        <v>67</v>
      </c>
      <c r="F60" s="138"/>
      <c r="G60" s="138"/>
      <c r="H60" s="90"/>
      <c r="I60" s="28" t="s">
        <v>59</v>
      </c>
      <c r="J60" s="30">
        <f>IF(AND(D60&gt;0,H60&gt;0),H60-D60+1,)</f>
        <v>0</v>
      </c>
    </row>
    <row r="61" spans="1:11" ht="11.4" customHeight="1" x14ac:dyDescent="0.2">
      <c r="A61" s="139"/>
      <c r="B61" s="139"/>
      <c r="C61" s="35" t="s">
        <v>62</v>
      </c>
      <c r="D61" s="90"/>
      <c r="E61" s="137" t="s">
        <v>63</v>
      </c>
      <c r="F61" s="137"/>
      <c r="G61" s="137"/>
      <c r="H61" s="90"/>
      <c r="I61" s="28" t="s">
        <v>65</v>
      </c>
      <c r="J61" s="27">
        <f>IF(AND(D61&gt;0,H61&gt;0),H61-D61+1,)</f>
        <v>0</v>
      </c>
    </row>
    <row r="62" spans="1:11" x14ac:dyDescent="0.2">
      <c r="A62" s="139"/>
      <c r="B62" s="139"/>
      <c r="C62" s="35" t="s">
        <v>68</v>
      </c>
      <c r="D62" s="91"/>
      <c r="E62" s="129"/>
      <c r="F62" s="129"/>
      <c r="G62" s="129"/>
      <c r="H62" s="129"/>
      <c r="I62" s="129"/>
      <c r="J62" s="33"/>
      <c r="K62" s="29"/>
    </row>
    <row r="63" spans="1:11" ht="34.200000000000003" customHeight="1" x14ac:dyDescent="0.2">
      <c r="A63" s="19" t="s">
        <v>34</v>
      </c>
      <c r="B63" s="130" t="s">
        <v>47</v>
      </c>
      <c r="C63" s="130"/>
      <c r="D63" s="130"/>
      <c r="E63" s="130"/>
      <c r="F63" s="130"/>
      <c r="G63" s="9">
        <f>SUM(G64:G68)</f>
        <v>0</v>
      </c>
      <c r="H63" s="9">
        <f>SUM(H64:H68)</f>
        <v>0</v>
      </c>
      <c r="I63" s="53"/>
      <c r="J63" s="20"/>
      <c r="K63" s="29"/>
    </row>
    <row r="64" spans="1:11" x14ac:dyDescent="0.2">
      <c r="A64" s="21" t="s">
        <v>292</v>
      </c>
      <c r="B64" s="92"/>
      <c r="C64" s="72" t="str">
        <f>IF(B64&gt;0,VLOOKUP(B64,'1 Darbo užmokestis'!B$7:C$16,2,FALSE),"")</f>
        <v/>
      </c>
      <c r="D64" s="73" t="s">
        <v>23</v>
      </c>
      <c r="E64" s="74">
        <f>J$61*8</f>
        <v>0</v>
      </c>
      <c r="F64" s="10">
        <f>IF(B64&gt;0,ROUND(VLOOKUP(B64,'1 Darbo užmokestis'!B$7:D$16,3,FALSE),2),0)</f>
        <v>0</v>
      </c>
      <c r="G64" s="10">
        <f>ROUND(E64*F64,2)</f>
        <v>0</v>
      </c>
      <c r="H64" s="10">
        <f>ROUND(G64*$D$4,2)</f>
        <v>0</v>
      </c>
      <c r="I64" s="75"/>
      <c r="J64" s="18"/>
      <c r="K64" s="29"/>
    </row>
    <row r="65" spans="1:11" x14ac:dyDescent="0.2">
      <c r="A65" s="21" t="s">
        <v>293</v>
      </c>
      <c r="B65" s="92"/>
      <c r="C65" s="72" t="str">
        <f>IF(B65&gt;0,VLOOKUP(B65,'1 Darbo užmokestis'!B$7:C$16,2,FALSE),"")</f>
        <v/>
      </c>
      <c r="D65" s="73" t="s">
        <v>23</v>
      </c>
      <c r="E65" s="74">
        <f t="shared" ref="E65:E68" si="13">J$61*8</f>
        <v>0</v>
      </c>
      <c r="F65" s="10">
        <f>IF(B65&gt;0,ROUND(VLOOKUP(B65,'1 Darbo užmokestis'!B$7:D$16,3,FALSE),2),0)</f>
        <v>0</v>
      </c>
      <c r="G65" s="10">
        <f>ROUND(E65*F65,2)</f>
        <v>0</v>
      </c>
      <c r="H65" s="10">
        <f t="shared" ref="H65" si="14">ROUND(G65*$D$4,2)</f>
        <v>0</v>
      </c>
      <c r="I65" s="75"/>
      <c r="J65" s="18"/>
      <c r="K65" s="29"/>
    </row>
    <row r="66" spans="1:11" x14ac:dyDescent="0.2">
      <c r="A66" s="21" t="s">
        <v>294</v>
      </c>
      <c r="B66" s="92"/>
      <c r="C66" s="72" t="str">
        <f>IF(B66&gt;0,VLOOKUP(B66,'1 Darbo užmokestis'!B$7:C$16,2,FALSE),"")</f>
        <v/>
      </c>
      <c r="D66" s="73" t="s">
        <v>23</v>
      </c>
      <c r="E66" s="74">
        <f t="shared" si="13"/>
        <v>0</v>
      </c>
      <c r="F66" s="10">
        <f>IF(B66&gt;0,ROUND(VLOOKUP(B66,'1 Darbo užmokestis'!B$7:D$16,3,FALSE),2),0)</f>
        <v>0</v>
      </c>
      <c r="G66" s="10">
        <f>ROUND(E66*F66,2)</f>
        <v>0</v>
      </c>
      <c r="H66" s="10">
        <f>ROUND(G66*$D$4,2)</f>
        <v>0</v>
      </c>
      <c r="I66" s="75"/>
      <c r="J66" s="18"/>
      <c r="K66" s="29"/>
    </row>
    <row r="67" spans="1:11" x14ac:dyDescent="0.2">
      <c r="A67" s="21" t="s">
        <v>295</v>
      </c>
      <c r="B67" s="92"/>
      <c r="C67" s="72" t="str">
        <f>IF(B67&gt;0,VLOOKUP(B67,'1 Darbo užmokestis'!B$7:C$16,2,FALSE),"")</f>
        <v/>
      </c>
      <c r="D67" s="73" t="s">
        <v>23</v>
      </c>
      <c r="E67" s="74">
        <f t="shared" si="13"/>
        <v>0</v>
      </c>
      <c r="F67" s="10">
        <f>IF(B67&gt;0,ROUND(VLOOKUP(B67,'1 Darbo užmokestis'!B$7:D$16,3,FALSE),2),0)</f>
        <v>0</v>
      </c>
      <c r="G67" s="10">
        <f t="shared" ref="G67:G68" si="15">ROUND(E67*F67,2)</f>
        <v>0</v>
      </c>
      <c r="H67" s="10">
        <f t="shared" ref="H67:H68" si="16">ROUND(G67*$D$4,2)</f>
        <v>0</v>
      </c>
      <c r="I67" s="75"/>
      <c r="J67" s="18"/>
      <c r="K67" s="29"/>
    </row>
    <row r="68" spans="1:11" x14ac:dyDescent="0.2">
      <c r="A68" s="21" t="s">
        <v>296</v>
      </c>
      <c r="B68" s="92"/>
      <c r="C68" s="72" t="str">
        <f>IF(B68&gt;0,VLOOKUP(B68,'1 Darbo užmokestis'!B$7:C$16,2,FALSE),"")</f>
        <v/>
      </c>
      <c r="D68" s="73" t="s">
        <v>23</v>
      </c>
      <c r="E68" s="74">
        <f t="shared" si="13"/>
        <v>0</v>
      </c>
      <c r="F68" s="10">
        <f>IF(B68&gt;0,ROUND(VLOOKUP(B68,'1 Darbo užmokestis'!B$7:D$16,3,FALSE),2),0)</f>
        <v>0</v>
      </c>
      <c r="G68" s="10">
        <f t="shared" si="15"/>
        <v>0</v>
      </c>
      <c r="H68" s="10">
        <f t="shared" si="16"/>
        <v>0</v>
      </c>
      <c r="I68" s="75"/>
      <c r="J68" s="18"/>
      <c r="K68" s="29"/>
    </row>
    <row r="69" spans="1:11" ht="11.4" customHeight="1" x14ac:dyDescent="0.2">
      <c r="A69" s="19" t="s">
        <v>35</v>
      </c>
      <c r="B69" s="131" t="s">
        <v>441</v>
      </c>
      <c r="C69" s="132"/>
      <c r="D69" s="132"/>
      <c r="E69" s="132"/>
      <c r="F69" s="133"/>
      <c r="G69" s="9">
        <f>SUM(G70:G77)</f>
        <v>0</v>
      </c>
      <c r="H69" s="9">
        <f>SUM(H70:H77)</f>
        <v>0</v>
      </c>
      <c r="I69" s="75"/>
      <c r="J69" s="20"/>
      <c r="K69" s="29"/>
    </row>
    <row r="70" spans="1:11" x14ac:dyDescent="0.2">
      <c r="A70" s="21" t="s">
        <v>297</v>
      </c>
      <c r="B70" s="134" t="s">
        <v>24</v>
      </c>
      <c r="C70" s="134"/>
      <c r="D70" s="76" t="s">
        <v>64</v>
      </c>
      <c r="E70" s="77">
        <f>$J61</f>
        <v>0</v>
      </c>
      <c r="F70" s="10">
        <f>IF(D59&gt;0,VLOOKUP(D59,'Dienpinigiai ir apgyvendinimas'!A$3:C$150,3,FALSE),0)</f>
        <v>0</v>
      </c>
      <c r="G70" s="10">
        <f t="shared" ref="G70:G71" si="17">ROUND(E70*F70,2)</f>
        <v>0</v>
      </c>
      <c r="H70" s="10">
        <f t="shared" ref="H70:H77" si="18">ROUND(G70*$D$4,2)</f>
        <v>0</v>
      </c>
      <c r="I70" s="75"/>
      <c r="J70" s="18"/>
      <c r="K70" s="29"/>
    </row>
    <row r="71" spans="1:11" ht="11.4" customHeight="1" x14ac:dyDescent="0.2">
      <c r="A71" s="21" t="s">
        <v>298</v>
      </c>
      <c r="B71" s="134" t="s">
        <v>53</v>
      </c>
      <c r="C71" s="134"/>
      <c r="D71" s="76" t="s">
        <v>71</v>
      </c>
      <c r="E71" s="77">
        <f>IF(E70&gt;0,$J61-1,0)</f>
        <v>0</v>
      </c>
      <c r="F71" s="10">
        <f>IF(D59&gt;0,VLOOKUP(D59,'Dienpinigiai ir apgyvendinimas'!$A$3:$B$150,2,FALSE),0)</f>
        <v>0</v>
      </c>
      <c r="G71" s="10">
        <f t="shared" si="17"/>
        <v>0</v>
      </c>
      <c r="H71" s="10">
        <f t="shared" si="18"/>
        <v>0</v>
      </c>
      <c r="I71" s="75"/>
      <c r="J71" s="18"/>
      <c r="K71" s="29"/>
    </row>
    <row r="72" spans="1:11" ht="22.8" x14ac:dyDescent="0.2">
      <c r="A72" s="121" t="s">
        <v>299</v>
      </c>
      <c r="B72" s="124" t="s">
        <v>25</v>
      </c>
      <c r="C72" s="103" t="s">
        <v>442</v>
      </c>
      <c r="D72" s="104"/>
      <c r="E72" s="105"/>
      <c r="F72" s="93"/>
      <c r="G72" s="10">
        <f>ROUND(E72*F72,2)</f>
        <v>0</v>
      </c>
      <c r="H72" s="10">
        <f t="shared" si="18"/>
        <v>0</v>
      </c>
      <c r="I72" s="92"/>
      <c r="J72" s="18"/>
    </row>
    <row r="73" spans="1:11" x14ac:dyDescent="0.2">
      <c r="A73" s="122"/>
      <c r="B73" s="125"/>
      <c r="C73" s="103"/>
      <c r="D73" s="104"/>
      <c r="E73" s="105"/>
      <c r="F73" s="93"/>
      <c r="G73" s="10">
        <f>ROUND(E73*F73,2)</f>
        <v>0</v>
      </c>
      <c r="H73" s="10">
        <f t="shared" si="18"/>
        <v>0</v>
      </c>
      <c r="I73" s="92"/>
      <c r="J73" s="18"/>
    </row>
    <row r="74" spans="1:11" x14ac:dyDescent="0.2">
      <c r="A74" s="122"/>
      <c r="B74" s="125"/>
      <c r="C74" s="103"/>
      <c r="D74" s="104"/>
      <c r="E74" s="105"/>
      <c r="F74" s="93"/>
      <c r="G74" s="10">
        <f>ROUND(E74*F74,2)</f>
        <v>0</v>
      </c>
      <c r="H74" s="10">
        <f t="shared" si="18"/>
        <v>0</v>
      </c>
      <c r="I74" s="92"/>
      <c r="J74" s="18"/>
    </row>
    <row r="75" spans="1:11" x14ac:dyDescent="0.2">
      <c r="A75" s="122"/>
      <c r="B75" s="125"/>
      <c r="C75" s="103"/>
      <c r="D75" s="104"/>
      <c r="E75" s="105"/>
      <c r="F75" s="93"/>
      <c r="G75" s="10">
        <f>ROUND(E75*F75,2)</f>
        <v>0</v>
      </c>
      <c r="H75" s="10">
        <f t="shared" si="18"/>
        <v>0</v>
      </c>
      <c r="I75" s="92"/>
      <c r="J75" s="18"/>
    </row>
    <row r="76" spans="1:11" x14ac:dyDescent="0.2">
      <c r="A76" s="123"/>
      <c r="B76" s="126"/>
      <c r="C76" s="103"/>
      <c r="D76" s="104"/>
      <c r="E76" s="105"/>
      <c r="F76" s="93"/>
      <c r="G76" s="10">
        <f>ROUND(E76*F76,2)</f>
        <v>0</v>
      </c>
      <c r="H76" s="10">
        <f t="shared" si="18"/>
        <v>0</v>
      </c>
      <c r="I76" s="92"/>
      <c r="J76" s="18"/>
    </row>
    <row r="77" spans="1:11" ht="11.4" customHeight="1" x14ac:dyDescent="0.2">
      <c r="A77" s="21" t="s">
        <v>300</v>
      </c>
      <c r="B77" s="136" t="s">
        <v>404</v>
      </c>
      <c r="C77" s="136"/>
      <c r="D77" s="78" t="s">
        <v>440</v>
      </c>
      <c r="E77" s="74">
        <v>1</v>
      </c>
      <c r="F77" s="93"/>
      <c r="G77" s="10">
        <f>ROUND(F77,2)</f>
        <v>0</v>
      </c>
      <c r="H77" s="10">
        <f t="shared" si="18"/>
        <v>0</v>
      </c>
      <c r="I77" s="92"/>
      <c r="J77" s="18"/>
    </row>
    <row r="78" spans="1:11" ht="22.8" x14ac:dyDescent="0.2">
      <c r="A78" s="37" t="s">
        <v>36</v>
      </c>
      <c r="B78" s="143" t="s">
        <v>70</v>
      </c>
      <c r="C78" s="144"/>
      <c r="D78" s="79"/>
      <c r="E78" s="80"/>
      <c r="F78" s="81"/>
      <c r="G78" s="38">
        <f>ROUND(G69*D62,2)</f>
        <v>0</v>
      </c>
      <c r="H78" s="38">
        <f>ROUND(G78*$D$4,2)</f>
        <v>0</v>
      </c>
      <c r="I78" s="96" t="s">
        <v>438</v>
      </c>
      <c r="J78" s="18"/>
    </row>
    <row r="79" spans="1:11" x14ac:dyDescent="0.2">
      <c r="A79" s="146" t="s">
        <v>301</v>
      </c>
      <c r="B79" s="147"/>
      <c r="C79" s="147"/>
      <c r="D79" s="147"/>
      <c r="E79" s="147"/>
      <c r="F79" s="148"/>
      <c r="G79" s="26">
        <f>G63+G78</f>
        <v>0</v>
      </c>
      <c r="H79" s="26">
        <f>H63+H78</f>
        <v>0</v>
      </c>
      <c r="I79" s="97"/>
      <c r="J79" s="25"/>
      <c r="K79" s="25"/>
    </row>
    <row r="81" spans="1:11" ht="23.4" customHeight="1" x14ac:dyDescent="0.2">
      <c r="A81" s="139" t="s">
        <v>75</v>
      </c>
      <c r="B81" s="139"/>
      <c r="C81" s="44" t="s">
        <v>58</v>
      </c>
      <c r="D81" s="145"/>
      <c r="E81" s="145"/>
      <c r="F81" s="145"/>
      <c r="G81" s="145"/>
      <c r="H81" s="145"/>
      <c r="I81" s="145"/>
      <c r="J81" s="20"/>
    </row>
    <row r="82" spans="1:11" ht="14.4" x14ac:dyDescent="0.3">
      <c r="A82" s="139"/>
      <c r="B82" s="139"/>
      <c r="C82" s="36" t="s">
        <v>61</v>
      </c>
      <c r="D82" s="85"/>
      <c r="E82" s="86"/>
      <c r="F82" s="86"/>
      <c r="G82" s="86"/>
      <c r="H82" s="86"/>
      <c r="I82" s="87"/>
      <c r="J82" s="20"/>
    </row>
    <row r="83" spans="1:11" ht="11.4" customHeight="1" x14ac:dyDescent="0.2">
      <c r="A83" s="139"/>
      <c r="B83" s="139"/>
      <c r="C83" s="35" t="s">
        <v>253</v>
      </c>
      <c r="D83" s="127"/>
      <c r="E83" s="127"/>
      <c r="F83" s="127"/>
      <c r="G83" s="127"/>
      <c r="H83" s="127"/>
      <c r="I83" s="54"/>
      <c r="J83" s="20"/>
      <c r="K83" s="29"/>
    </row>
    <row r="84" spans="1:11" ht="11.4" customHeight="1" x14ac:dyDescent="0.2">
      <c r="A84" s="139"/>
      <c r="B84" s="139"/>
      <c r="C84" s="35" t="s">
        <v>66</v>
      </c>
      <c r="D84" s="90"/>
      <c r="E84" s="138" t="s">
        <v>67</v>
      </c>
      <c r="F84" s="138"/>
      <c r="G84" s="138"/>
      <c r="H84" s="90"/>
      <c r="I84" s="28" t="s">
        <v>59</v>
      </c>
      <c r="J84" s="30">
        <f>IF(AND(D84&gt;0,H84&gt;0),H84-D84+1,)</f>
        <v>0</v>
      </c>
    </row>
    <row r="85" spans="1:11" ht="11.4" customHeight="1" x14ac:dyDescent="0.2">
      <c r="A85" s="139"/>
      <c r="B85" s="139"/>
      <c r="C85" s="35" t="s">
        <v>62</v>
      </c>
      <c r="D85" s="90"/>
      <c r="E85" s="137" t="s">
        <v>63</v>
      </c>
      <c r="F85" s="137"/>
      <c r="G85" s="137"/>
      <c r="H85" s="90"/>
      <c r="I85" s="28" t="s">
        <v>65</v>
      </c>
      <c r="J85" s="27">
        <f>IF(AND(D85&gt;0,H85&gt;0),H85-D85+1,)</f>
        <v>0</v>
      </c>
    </row>
    <row r="86" spans="1:11" x14ac:dyDescent="0.2">
      <c r="A86" s="139"/>
      <c r="B86" s="139"/>
      <c r="C86" s="35" t="s">
        <v>68</v>
      </c>
      <c r="D86" s="91"/>
      <c r="E86" s="129"/>
      <c r="F86" s="129"/>
      <c r="G86" s="129"/>
      <c r="H86" s="129"/>
      <c r="I86" s="129"/>
      <c r="J86" s="33"/>
      <c r="K86" s="29"/>
    </row>
    <row r="87" spans="1:11" ht="34.200000000000003" customHeight="1" x14ac:dyDescent="0.2">
      <c r="A87" s="19" t="s">
        <v>26</v>
      </c>
      <c r="B87" s="130" t="s">
        <v>47</v>
      </c>
      <c r="C87" s="130"/>
      <c r="D87" s="130"/>
      <c r="E87" s="130"/>
      <c r="F87" s="130"/>
      <c r="G87" s="9">
        <f>SUM(G88:G92)</f>
        <v>0</v>
      </c>
      <c r="H87" s="9">
        <f>SUM(H88:H92)</f>
        <v>0</v>
      </c>
      <c r="I87" s="53"/>
      <c r="J87" s="20"/>
      <c r="K87" s="29"/>
    </row>
    <row r="88" spans="1:11" x14ac:dyDescent="0.2">
      <c r="A88" s="21" t="s">
        <v>302</v>
      </c>
      <c r="B88" s="92"/>
      <c r="C88" s="72" t="str">
        <f>IF(B88&gt;0,VLOOKUP(B88,'1 Darbo užmokestis'!B$7:C$16,2,FALSE),"")</f>
        <v/>
      </c>
      <c r="D88" s="73" t="s">
        <v>23</v>
      </c>
      <c r="E88" s="74">
        <f>J$85*8</f>
        <v>0</v>
      </c>
      <c r="F88" s="10">
        <f>IF(B88&gt;0,ROUND(VLOOKUP(B88,'1 Darbo užmokestis'!B$7:D$16,3,FALSE),2),0)</f>
        <v>0</v>
      </c>
      <c r="G88" s="10">
        <f>ROUND(E88*F88,2)</f>
        <v>0</v>
      </c>
      <c r="H88" s="10">
        <f>ROUND(G88*$D$4,2)</f>
        <v>0</v>
      </c>
      <c r="I88" s="75"/>
      <c r="J88" s="18"/>
      <c r="K88" s="29"/>
    </row>
    <row r="89" spans="1:11" x14ac:dyDescent="0.2">
      <c r="A89" s="21" t="s">
        <v>303</v>
      </c>
      <c r="B89" s="92"/>
      <c r="C89" s="72" t="str">
        <f>IF(B89&gt;0,VLOOKUP(B89,'1 Darbo užmokestis'!B$7:C$16,2,FALSE),"")</f>
        <v/>
      </c>
      <c r="D89" s="73" t="s">
        <v>23</v>
      </c>
      <c r="E89" s="74">
        <f t="shared" ref="E89:E92" si="19">J$85*8</f>
        <v>0</v>
      </c>
      <c r="F89" s="10">
        <f>IF(B89&gt;0,ROUND(VLOOKUP(B89,'1 Darbo užmokestis'!B$7:D$16,3,FALSE),2),0)</f>
        <v>0</v>
      </c>
      <c r="G89" s="10">
        <f>ROUND(E89*F89,2)</f>
        <v>0</v>
      </c>
      <c r="H89" s="10">
        <f t="shared" ref="H89" si="20">ROUND(G89*$D$4,2)</f>
        <v>0</v>
      </c>
      <c r="I89" s="75"/>
      <c r="J89" s="18"/>
      <c r="K89" s="29"/>
    </row>
    <row r="90" spans="1:11" x14ac:dyDescent="0.2">
      <c r="A90" s="21" t="s">
        <v>304</v>
      </c>
      <c r="B90" s="92"/>
      <c r="C90" s="72" t="str">
        <f>IF(B90&gt;0,VLOOKUP(B90,'1 Darbo užmokestis'!B$7:C$16,2,FALSE),"")</f>
        <v/>
      </c>
      <c r="D90" s="73" t="s">
        <v>23</v>
      </c>
      <c r="E90" s="74">
        <f t="shared" si="19"/>
        <v>0</v>
      </c>
      <c r="F90" s="10">
        <f>IF(B90&gt;0,ROUND(VLOOKUP(B90,'1 Darbo užmokestis'!B$7:D$16,3,FALSE),2),0)</f>
        <v>0</v>
      </c>
      <c r="G90" s="10">
        <f t="shared" ref="G90:G92" si="21">ROUND(E90*F90,2)</f>
        <v>0</v>
      </c>
      <c r="H90" s="10">
        <f>ROUND(G90*$D$4,2)</f>
        <v>0</v>
      </c>
      <c r="I90" s="75"/>
      <c r="J90" s="18"/>
      <c r="K90" s="29"/>
    </row>
    <row r="91" spans="1:11" x14ac:dyDescent="0.2">
      <c r="A91" s="21" t="s">
        <v>305</v>
      </c>
      <c r="B91" s="92"/>
      <c r="C91" s="72" t="str">
        <f>IF(B91&gt;0,VLOOKUP(B91,'1 Darbo užmokestis'!B$7:C$16,2,FALSE),"")</f>
        <v/>
      </c>
      <c r="D91" s="73" t="s">
        <v>23</v>
      </c>
      <c r="E91" s="74">
        <f>J$85*8</f>
        <v>0</v>
      </c>
      <c r="F91" s="10">
        <f>IF(B91&gt;0,ROUND(VLOOKUP(B91,'1 Darbo užmokestis'!B$7:D$16,3,FALSE),2),0)</f>
        <v>0</v>
      </c>
      <c r="G91" s="10">
        <f t="shared" si="21"/>
        <v>0</v>
      </c>
      <c r="H91" s="10">
        <f t="shared" ref="H91:H92" si="22">ROUND(G91*$D$4,2)</f>
        <v>0</v>
      </c>
      <c r="I91" s="75"/>
      <c r="J91" s="18"/>
      <c r="K91" s="29"/>
    </row>
    <row r="92" spans="1:11" x14ac:dyDescent="0.2">
      <c r="A92" s="21" t="s">
        <v>306</v>
      </c>
      <c r="B92" s="92"/>
      <c r="C92" s="72" t="str">
        <f>IF(B92&gt;0,VLOOKUP(B92,'1 Darbo užmokestis'!B$7:C$16,2,FALSE),"")</f>
        <v/>
      </c>
      <c r="D92" s="73" t="s">
        <v>23</v>
      </c>
      <c r="E92" s="74">
        <f t="shared" si="19"/>
        <v>0</v>
      </c>
      <c r="F92" s="10">
        <f>IF(B92&gt;0,ROUND(VLOOKUP(B92,'1 Darbo užmokestis'!B$7:D$16,3,FALSE),2),0)</f>
        <v>0</v>
      </c>
      <c r="G92" s="10">
        <f t="shared" si="21"/>
        <v>0</v>
      </c>
      <c r="H92" s="10">
        <f t="shared" si="22"/>
        <v>0</v>
      </c>
      <c r="I92" s="75"/>
      <c r="J92" s="18"/>
      <c r="K92" s="29"/>
    </row>
    <row r="93" spans="1:11" ht="11.4" customHeight="1" x14ac:dyDescent="0.2">
      <c r="A93" s="19" t="s">
        <v>27</v>
      </c>
      <c r="B93" s="131" t="s">
        <v>441</v>
      </c>
      <c r="C93" s="132"/>
      <c r="D93" s="132"/>
      <c r="E93" s="132"/>
      <c r="F93" s="133"/>
      <c r="G93" s="9">
        <f>SUM(G94:G101)</f>
        <v>0</v>
      </c>
      <c r="H93" s="9">
        <f>SUM(H94:H101)</f>
        <v>0</v>
      </c>
      <c r="I93" s="75"/>
      <c r="J93" s="20"/>
      <c r="K93" s="29"/>
    </row>
    <row r="94" spans="1:11" x14ac:dyDescent="0.2">
      <c r="A94" s="21" t="s">
        <v>307</v>
      </c>
      <c r="B94" s="134" t="s">
        <v>24</v>
      </c>
      <c r="C94" s="134"/>
      <c r="D94" s="76" t="s">
        <v>64</v>
      </c>
      <c r="E94" s="77">
        <f>$J85</f>
        <v>0</v>
      </c>
      <c r="F94" s="10">
        <f>IF(D83&gt;0,VLOOKUP(D83,'Dienpinigiai ir apgyvendinimas'!A$3:C$150,3,FALSE),0)</f>
        <v>0</v>
      </c>
      <c r="G94" s="10">
        <f t="shared" ref="G94:G95" si="23">ROUND(E94*F94,2)</f>
        <v>0</v>
      </c>
      <c r="H94" s="10">
        <f t="shared" ref="H94:H101" si="24">ROUND(G94*$D$4,2)</f>
        <v>0</v>
      </c>
      <c r="I94" s="75"/>
      <c r="J94" s="18"/>
      <c r="K94" s="29"/>
    </row>
    <row r="95" spans="1:11" ht="11.4" customHeight="1" x14ac:dyDescent="0.2">
      <c r="A95" s="21" t="s">
        <v>308</v>
      </c>
      <c r="B95" s="134" t="s">
        <v>53</v>
      </c>
      <c r="C95" s="134"/>
      <c r="D95" s="76" t="s">
        <v>71</v>
      </c>
      <c r="E95" s="77">
        <f>IF(E94&gt;0,$J85-1,0)</f>
        <v>0</v>
      </c>
      <c r="F95" s="10">
        <f>IF(D83&gt;0,VLOOKUP(D83,'Dienpinigiai ir apgyvendinimas'!$A$3:$B$150,2,FALSE),0)</f>
        <v>0</v>
      </c>
      <c r="G95" s="10">
        <f t="shared" si="23"/>
        <v>0</v>
      </c>
      <c r="H95" s="10">
        <f t="shared" si="24"/>
        <v>0</v>
      </c>
      <c r="I95" s="75"/>
      <c r="J95" s="18"/>
    </row>
    <row r="96" spans="1:11" ht="22.8" x14ac:dyDescent="0.2">
      <c r="A96" s="121" t="s">
        <v>309</v>
      </c>
      <c r="B96" s="124" t="s">
        <v>25</v>
      </c>
      <c r="C96" s="103" t="s">
        <v>442</v>
      </c>
      <c r="D96" s="104"/>
      <c r="E96" s="105"/>
      <c r="F96" s="93"/>
      <c r="G96" s="10">
        <f>ROUND(E96*F96,2)</f>
        <v>0</v>
      </c>
      <c r="H96" s="10">
        <f t="shared" si="24"/>
        <v>0</v>
      </c>
      <c r="I96" s="92"/>
      <c r="J96" s="18"/>
    </row>
    <row r="97" spans="1:11" x14ac:dyDescent="0.2">
      <c r="A97" s="122"/>
      <c r="B97" s="125"/>
      <c r="C97" s="103"/>
      <c r="D97" s="104"/>
      <c r="E97" s="105"/>
      <c r="F97" s="93"/>
      <c r="G97" s="10">
        <f>ROUND(E97*F97,2)</f>
        <v>0</v>
      </c>
      <c r="H97" s="10">
        <f t="shared" si="24"/>
        <v>0</v>
      </c>
      <c r="I97" s="92"/>
      <c r="J97" s="18"/>
    </row>
    <row r="98" spans="1:11" x14ac:dyDescent="0.2">
      <c r="A98" s="122"/>
      <c r="B98" s="125"/>
      <c r="C98" s="103"/>
      <c r="D98" s="104"/>
      <c r="E98" s="105"/>
      <c r="F98" s="93"/>
      <c r="G98" s="10">
        <f>ROUND(E98*F98,2)</f>
        <v>0</v>
      </c>
      <c r="H98" s="10">
        <f t="shared" si="24"/>
        <v>0</v>
      </c>
      <c r="I98" s="92"/>
      <c r="J98" s="18"/>
    </row>
    <row r="99" spans="1:11" x14ac:dyDescent="0.2">
      <c r="A99" s="122"/>
      <c r="B99" s="125"/>
      <c r="C99" s="103"/>
      <c r="D99" s="104"/>
      <c r="E99" s="105"/>
      <c r="F99" s="93"/>
      <c r="G99" s="10">
        <f>ROUND(E99*F99,2)</f>
        <v>0</v>
      </c>
      <c r="H99" s="10">
        <f t="shared" si="24"/>
        <v>0</v>
      </c>
      <c r="I99" s="92"/>
      <c r="J99" s="18"/>
    </row>
    <row r="100" spans="1:11" x14ac:dyDescent="0.2">
      <c r="A100" s="123"/>
      <c r="B100" s="126"/>
      <c r="C100" s="103"/>
      <c r="D100" s="104"/>
      <c r="E100" s="105"/>
      <c r="F100" s="93"/>
      <c r="G100" s="10">
        <f>ROUND(E100*F100,2)</f>
        <v>0</v>
      </c>
      <c r="H100" s="10">
        <f t="shared" si="24"/>
        <v>0</v>
      </c>
      <c r="I100" s="92"/>
      <c r="J100" s="18"/>
    </row>
    <row r="101" spans="1:11" ht="11.4" customHeight="1" x14ac:dyDescent="0.2">
      <c r="A101" s="21" t="s">
        <v>310</v>
      </c>
      <c r="B101" s="136" t="s">
        <v>404</v>
      </c>
      <c r="C101" s="136"/>
      <c r="D101" s="78" t="s">
        <v>440</v>
      </c>
      <c r="E101" s="74">
        <v>1</v>
      </c>
      <c r="F101" s="93"/>
      <c r="G101" s="10">
        <f>ROUND(F101,2)</f>
        <v>0</v>
      </c>
      <c r="H101" s="10">
        <f t="shared" si="24"/>
        <v>0</v>
      </c>
      <c r="I101" s="92"/>
      <c r="J101" s="18"/>
    </row>
    <row r="102" spans="1:11" ht="22.8" x14ac:dyDescent="0.2">
      <c r="A102" s="37" t="s">
        <v>28</v>
      </c>
      <c r="B102" s="143" t="s">
        <v>70</v>
      </c>
      <c r="C102" s="144"/>
      <c r="D102" s="79"/>
      <c r="E102" s="80"/>
      <c r="F102" s="81"/>
      <c r="G102" s="38">
        <f>ROUND(G93*D86,2)</f>
        <v>0</v>
      </c>
      <c r="H102" s="38">
        <f>ROUND(G102*$D$4,2)</f>
        <v>0</v>
      </c>
      <c r="I102" s="96" t="s">
        <v>438</v>
      </c>
      <c r="J102" s="18"/>
    </row>
    <row r="103" spans="1:11" x14ac:dyDescent="0.2">
      <c r="A103" s="146" t="s">
        <v>311</v>
      </c>
      <c r="B103" s="147"/>
      <c r="C103" s="147"/>
      <c r="D103" s="147"/>
      <c r="E103" s="147"/>
      <c r="F103" s="148"/>
      <c r="G103" s="26">
        <f>G87+G102</f>
        <v>0</v>
      </c>
      <c r="H103" s="26">
        <f>H87+H102</f>
        <v>0</v>
      </c>
      <c r="I103" s="97"/>
      <c r="J103" s="25"/>
      <c r="K103" s="25"/>
    </row>
    <row r="105" spans="1:11" ht="23.4" customHeight="1" x14ac:dyDescent="0.2">
      <c r="A105" s="139" t="s">
        <v>76</v>
      </c>
      <c r="B105" s="139"/>
      <c r="C105" s="44" t="s">
        <v>58</v>
      </c>
      <c r="D105" s="145"/>
      <c r="E105" s="145"/>
      <c r="F105" s="145"/>
      <c r="G105" s="145"/>
      <c r="H105" s="145"/>
      <c r="I105" s="145"/>
      <c r="J105" s="20"/>
    </row>
    <row r="106" spans="1:11" ht="14.4" x14ac:dyDescent="0.3">
      <c r="A106" s="139"/>
      <c r="B106" s="139"/>
      <c r="C106" s="36" t="s">
        <v>61</v>
      </c>
      <c r="D106" s="85"/>
      <c r="E106" s="86"/>
      <c r="F106" s="86"/>
      <c r="G106" s="86"/>
      <c r="H106" s="86"/>
      <c r="I106" s="87"/>
      <c r="J106" s="20"/>
    </row>
    <row r="107" spans="1:11" ht="11.4" customHeight="1" x14ac:dyDescent="0.2">
      <c r="A107" s="139"/>
      <c r="B107" s="139"/>
      <c r="C107" s="35" t="s">
        <v>253</v>
      </c>
      <c r="D107" s="127"/>
      <c r="E107" s="127"/>
      <c r="F107" s="127"/>
      <c r="G107" s="127"/>
      <c r="H107" s="127"/>
      <c r="I107" s="54"/>
      <c r="J107" s="20"/>
      <c r="K107" s="29"/>
    </row>
    <row r="108" spans="1:11" ht="11.4" customHeight="1" x14ac:dyDescent="0.2">
      <c r="A108" s="139"/>
      <c r="B108" s="139"/>
      <c r="C108" s="35" t="s">
        <v>66</v>
      </c>
      <c r="D108" s="90"/>
      <c r="E108" s="138" t="s">
        <v>67</v>
      </c>
      <c r="F108" s="138"/>
      <c r="G108" s="138"/>
      <c r="H108" s="90"/>
      <c r="I108" s="28" t="s">
        <v>59</v>
      </c>
      <c r="J108" s="30">
        <f>IF(AND(D108&gt;0,H108&gt;0),H108-D108+1,)</f>
        <v>0</v>
      </c>
    </row>
    <row r="109" spans="1:11" ht="11.4" customHeight="1" x14ac:dyDescent="0.2">
      <c r="A109" s="139"/>
      <c r="B109" s="139"/>
      <c r="C109" s="35" t="s">
        <v>62</v>
      </c>
      <c r="D109" s="90"/>
      <c r="E109" s="137" t="s">
        <v>63</v>
      </c>
      <c r="F109" s="137"/>
      <c r="G109" s="137"/>
      <c r="H109" s="90"/>
      <c r="I109" s="28" t="s">
        <v>65</v>
      </c>
      <c r="J109" s="27">
        <f>IF(AND(D109&gt;0,H109&gt;0),H109-D109+1,)</f>
        <v>0</v>
      </c>
    </row>
    <row r="110" spans="1:11" x14ac:dyDescent="0.2">
      <c r="A110" s="139"/>
      <c r="B110" s="139"/>
      <c r="C110" s="35" t="s">
        <v>68</v>
      </c>
      <c r="D110" s="91"/>
      <c r="E110" s="129"/>
      <c r="F110" s="129"/>
      <c r="G110" s="129"/>
      <c r="H110" s="129"/>
      <c r="I110" s="129"/>
      <c r="J110" s="33"/>
      <c r="K110" s="29"/>
    </row>
    <row r="111" spans="1:11" ht="34.200000000000003" customHeight="1" x14ac:dyDescent="0.2">
      <c r="A111" s="19" t="s">
        <v>20</v>
      </c>
      <c r="B111" s="130" t="s">
        <v>47</v>
      </c>
      <c r="C111" s="130"/>
      <c r="D111" s="130"/>
      <c r="E111" s="130"/>
      <c r="F111" s="130"/>
      <c r="G111" s="9">
        <f>SUM(G112:G116)</f>
        <v>0</v>
      </c>
      <c r="H111" s="9">
        <f>SUM(H112:H116)</f>
        <v>0</v>
      </c>
      <c r="I111" s="53"/>
      <c r="J111" s="20"/>
      <c r="K111" s="29"/>
    </row>
    <row r="112" spans="1:11" x14ac:dyDescent="0.2">
      <c r="A112" s="21" t="s">
        <v>312</v>
      </c>
      <c r="B112" s="92"/>
      <c r="C112" s="72" t="str">
        <f>IF(B112&gt;0,VLOOKUP(B112,'1 Darbo užmokestis'!B$7:C$16,2,FALSE),"")</f>
        <v/>
      </c>
      <c r="D112" s="73" t="s">
        <v>23</v>
      </c>
      <c r="E112" s="74">
        <f>J$109*8</f>
        <v>0</v>
      </c>
      <c r="F112" s="10">
        <f>IF(B112&gt;0,ROUND(VLOOKUP(B112,'1 Darbo užmokestis'!B$7:D$16,3,FALSE),2),0)</f>
        <v>0</v>
      </c>
      <c r="G112" s="10">
        <f>ROUND(E112*F112,2)</f>
        <v>0</v>
      </c>
      <c r="H112" s="10">
        <f>ROUND(G112*$D$4,2)</f>
        <v>0</v>
      </c>
      <c r="I112" s="75"/>
      <c r="J112" s="18"/>
      <c r="K112" s="29"/>
    </row>
    <row r="113" spans="1:11" x14ac:dyDescent="0.2">
      <c r="A113" s="21" t="s">
        <v>313</v>
      </c>
      <c r="B113" s="92"/>
      <c r="C113" s="72" t="str">
        <f>IF(B113&gt;0,VLOOKUP(B113,'1 Darbo užmokestis'!B$7:C$16,2,FALSE),"")</f>
        <v/>
      </c>
      <c r="D113" s="73" t="s">
        <v>23</v>
      </c>
      <c r="E113" s="74">
        <f t="shared" ref="E113:E116" si="25">J$109*8</f>
        <v>0</v>
      </c>
      <c r="F113" s="10">
        <f>IF(B113&gt;0,ROUND(VLOOKUP(B113,'1 Darbo užmokestis'!B$7:D$16,3,FALSE),2),0)</f>
        <v>0</v>
      </c>
      <c r="G113" s="10">
        <f>ROUND(E113*F113,2)</f>
        <v>0</v>
      </c>
      <c r="H113" s="10">
        <f t="shared" ref="H113" si="26">ROUND(G113*$D$4,2)</f>
        <v>0</v>
      </c>
      <c r="I113" s="75"/>
      <c r="J113" s="18"/>
      <c r="K113" s="29"/>
    </row>
    <row r="114" spans="1:11" x14ac:dyDescent="0.2">
      <c r="A114" s="21" t="s">
        <v>314</v>
      </c>
      <c r="B114" s="92"/>
      <c r="C114" s="72" t="str">
        <f>IF(B114&gt;0,VLOOKUP(B114,'1 Darbo užmokestis'!B$7:C$16,2,FALSE),"")</f>
        <v/>
      </c>
      <c r="D114" s="73" t="s">
        <v>23</v>
      </c>
      <c r="E114" s="74">
        <f t="shared" si="25"/>
        <v>0</v>
      </c>
      <c r="F114" s="10">
        <f>IF(B114&gt;0,ROUND(VLOOKUP(B114,'1 Darbo užmokestis'!B$7:D$16,3,FALSE),2),0)</f>
        <v>0</v>
      </c>
      <c r="G114" s="10">
        <f t="shared" ref="G114:G116" si="27">ROUND(E114*F114,2)</f>
        <v>0</v>
      </c>
      <c r="H114" s="10">
        <f>ROUND(G114*$D$4,2)</f>
        <v>0</v>
      </c>
      <c r="I114" s="75"/>
      <c r="J114" s="18"/>
      <c r="K114" s="29"/>
    </row>
    <row r="115" spans="1:11" x14ac:dyDescent="0.2">
      <c r="A115" s="21" t="s">
        <v>315</v>
      </c>
      <c r="B115" s="92"/>
      <c r="C115" s="72" t="str">
        <f>IF(B115&gt;0,VLOOKUP(B115,'1 Darbo užmokestis'!B$7:C$16,2,FALSE),"")</f>
        <v/>
      </c>
      <c r="D115" s="73" t="s">
        <v>23</v>
      </c>
      <c r="E115" s="74">
        <f t="shared" si="25"/>
        <v>0</v>
      </c>
      <c r="F115" s="10">
        <f>IF(B115&gt;0,ROUND(VLOOKUP(B115,'1 Darbo užmokestis'!B$7:D$16,3,FALSE),2),0)</f>
        <v>0</v>
      </c>
      <c r="G115" s="10">
        <f t="shared" si="27"/>
        <v>0</v>
      </c>
      <c r="H115" s="10">
        <f t="shared" ref="H115:H116" si="28">ROUND(G115*$D$4,2)</f>
        <v>0</v>
      </c>
      <c r="I115" s="75"/>
      <c r="J115" s="18"/>
      <c r="K115" s="29"/>
    </row>
    <row r="116" spans="1:11" x14ac:dyDescent="0.2">
      <c r="A116" s="21" t="s">
        <v>316</v>
      </c>
      <c r="B116" s="92"/>
      <c r="C116" s="72" t="str">
        <f>IF(B116&gt;0,VLOOKUP(B116,'1 Darbo užmokestis'!B$7:C$16,2,FALSE),"")</f>
        <v/>
      </c>
      <c r="D116" s="73" t="s">
        <v>23</v>
      </c>
      <c r="E116" s="74">
        <f t="shared" si="25"/>
        <v>0</v>
      </c>
      <c r="F116" s="10">
        <f>IF(B116&gt;0,ROUND(VLOOKUP(B116,'1 Darbo užmokestis'!B$7:D$16,3,FALSE),2),0)</f>
        <v>0</v>
      </c>
      <c r="G116" s="10">
        <f t="shared" si="27"/>
        <v>0</v>
      </c>
      <c r="H116" s="10">
        <f t="shared" si="28"/>
        <v>0</v>
      </c>
      <c r="I116" s="75"/>
      <c r="J116" s="18"/>
      <c r="K116" s="29"/>
    </row>
    <row r="117" spans="1:11" ht="11.4" customHeight="1" x14ac:dyDescent="0.2">
      <c r="A117" s="19" t="s">
        <v>21</v>
      </c>
      <c r="B117" s="131" t="s">
        <v>441</v>
      </c>
      <c r="C117" s="132"/>
      <c r="D117" s="132"/>
      <c r="E117" s="132"/>
      <c r="F117" s="133"/>
      <c r="G117" s="9">
        <f>SUM(G118:G125)</f>
        <v>0</v>
      </c>
      <c r="H117" s="9">
        <f>SUM(H118:H125)</f>
        <v>0</v>
      </c>
      <c r="I117" s="75"/>
      <c r="J117" s="20"/>
      <c r="K117" s="29"/>
    </row>
    <row r="118" spans="1:11" x14ac:dyDescent="0.2">
      <c r="A118" s="21" t="s">
        <v>317</v>
      </c>
      <c r="B118" s="134" t="s">
        <v>24</v>
      </c>
      <c r="C118" s="134"/>
      <c r="D118" s="76" t="s">
        <v>64</v>
      </c>
      <c r="E118" s="77">
        <f>$J109</f>
        <v>0</v>
      </c>
      <c r="F118" s="10">
        <f>IF(D107&gt;0,VLOOKUP(D107,'Dienpinigiai ir apgyvendinimas'!A$3:C$150,3,FALSE),0)</f>
        <v>0</v>
      </c>
      <c r="G118" s="10">
        <f t="shared" ref="G118:G119" si="29">ROUND(E118*F118,2)</f>
        <v>0</v>
      </c>
      <c r="H118" s="10">
        <f t="shared" ref="H118:H125" si="30">ROUND(G118*$D$4,2)</f>
        <v>0</v>
      </c>
      <c r="I118" s="75"/>
      <c r="J118" s="18"/>
    </row>
    <row r="119" spans="1:11" ht="11.4" customHeight="1" x14ac:dyDescent="0.2">
      <c r="A119" s="21" t="s">
        <v>318</v>
      </c>
      <c r="B119" s="134" t="s">
        <v>53</v>
      </c>
      <c r="C119" s="134"/>
      <c r="D119" s="76" t="s">
        <v>71</v>
      </c>
      <c r="E119" s="77">
        <f>IF(E118&gt;0,$J109-1,0)</f>
        <v>0</v>
      </c>
      <c r="F119" s="10">
        <f>IF(D107&gt;0,VLOOKUP(D107,'Dienpinigiai ir apgyvendinimas'!$A$3:$B$150,2,FALSE),0)</f>
        <v>0</v>
      </c>
      <c r="G119" s="10">
        <f t="shared" si="29"/>
        <v>0</v>
      </c>
      <c r="H119" s="10">
        <f t="shared" si="30"/>
        <v>0</v>
      </c>
      <c r="I119" s="75"/>
      <c r="J119" s="18"/>
    </row>
    <row r="120" spans="1:11" ht="22.8" x14ac:dyDescent="0.2">
      <c r="A120" s="121" t="s">
        <v>319</v>
      </c>
      <c r="B120" s="124" t="s">
        <v>25</v>
      </c>
      <c r="C120" s="103" t="s">
        <v>442</v>
      </c>
      <c r="D120" s="104"/>
      <c r="E120" s="105"/>
      <c r="F120" s="93"/>
      <c r="G120" s="10">
        <f>ROUND(E120*F120,2)</f>
        <v>0</v>
      </c>
      <c r="H120" s="10">
        <f t="shared" si="30"/>
        <v>0</v>
      </c>
      <c r="I120" s="92"/>
      <c r="J120" s="18"/>
    </row>
    <row r="121" spans="1:11" x14ac:dyDescent="0.2">
      <c r="A121" s="122"/>
      <c r="B121" s="125"/>
      <c r="C121" s="103"/>
      <c r="D121" s="104"/>
      <c r="E121" s="105"/>
      <c r="F121" s="93"/>
      <c r="G121" s="10">
        <f>ROUND(E121*F121,2)</f>
        <v>0</v>
      </c>
      <c r="H121" s="10">
        <f t="shared" si="30"/>
        <v>0</v>
      </c>
      <c r="I121" s="92"/>
      <c r="J121" s="18"/>
    </row>
    <row r="122" spans="1:11" x14ac:dyDescent="0.2">
      <c r="A122" s="122"/>
      <c r="B122" s="125"/>
      <c r="C122" s="103"/>
      <c r="D122" s="104"/>
      <c r="E122" s="105"/>
      <c r="F122" s="93"/>
      <c r="G122" s="10">
        <f>ROUND(E122*F122,2)</f>
        <v>0</v>
      </c>
      <c r="H122" s="10">
        <f t="shared" si="30"/>
        <v>0</v>
      </c>
      <c r="I122" s="92"/>
      <c r="J122" s="18"/>
    </row>
    <row r="123" spans="1:11" x14ac:dyDescent="0.2">
      <c r="A123" s="122"/>
      <c r="B123" s="125"/>
      <c r="C123" s="103"/>
      <c r="D123" s="104"/>
      <c r="E123" s="105"/>
      <c r="F123" s="93"/>
      <c r="G123" s="10">
        <f>ROUND(E123*F123,2)</f>
        <v>0</v>
      </c>
      <c r="H123" s="10">
        <f t="shared" si="30"/>
        <v>0</v>
      </c>
      <c r="I123" s="92"/>
      <c r="J123" s="18"/>
    </row>
    <row r="124" spans="1:11" x14ac:dyDescent="0.2">
      <c r="A124" s="123"/>
      <c r="B124" s="126"/>
      <c r="C124" s="103"/>
      <c r="D124" s="104"/>
      <c r="E124" s="105"/>
      <c r="F124" s="93"/>
      <c r="G124" s="10">
        <f>ROUND(E124*F124,2)</f>
        <v>0</v>
      </c>
      <c r="H124" s="10">
        <f t="shared" si="30"/>
        <v>0</v>
      </c>
      <c r="I124" s="92"/>
      <c r="J124" s="18"/>
    </row>
    <row r="125" spans="1:11" ht="11.4" customHeight="1" x14ac:dyDescent="0.2">
      <c r="A125" s="21" t="s">
        <v>320</v>
      </c>
      <c r="B125" s="136" t="s">
        <v>404</v>
      </c>
      <c r="C125" s="136"/>
      <c r="D125" s="78" t="s">
        <v>440</v>
      </c>
      <c r="E125" s="74">
        <v>1</v>
      </c>
      <c r="F125" s="93"/>
      <c r="G125" s="10">
        <f>ROUND(F125,2)</f>
        <v>0</v>
      </c>
      <c r="H125" s="10">
        <f t="shared" si="30"/>
        <v>0</v>
      </c>
      <c r="I125" s="92"/>
      <c r="J125" s="18"/>
    </row>
    <row r="126" spans="1:11" ht="22.8" x14ac:dyDescent="0.2">
      <c r="A126" s="37" t="s">
        <v>22</v>
      </c>
      <c r="B126" s="143" t="s">
        <v>70</v>
      </c>
      <c r="C126" s="144"/>
      <c r="D126" s="79"/>
      <c r="E126" s="80"/>
      <c r="F126" s="81"/>
      <c r="G126" s="38">
        <f>ROUND(G117*D110,2)</f>
        <v>0</v>
      </c>
      <c r="H126" s="38">
        <f>ROUND(G126*$D$4,2)</f>
        <v>0</v>
      </c>
      <c r="I126" s="96" t="s">
        <v>438</v>
      </c>
      <c r="J126" s="18"/>
    </row>
    <row r="127" spans="1:11" x14ac:dyDescent="0.2">
      <c r="A127" s="146" t="s">
        <v>321</v>
      </c>
      <c r="B127" s="147"/>
      <c r="C127" s="147"/>
      <c r="D127" s="147"/>
      <c r="E127" s="147"/>
      <c r="F127" s="148"/>
      <c r="G127" s="26">
        <f>G111+G126</f>
        <v>0</v>
      </c>
      <c r="H127" s="26">
        <f>H111+H126</f>
        <v>0</v>
      </c>
      <c r="I127" s="97"/>
      <c r="J127" s="25"/>
      <c r="K127" s="25"/>
    </row>
    <row r="129" spans="1:11" ht="22.8" customHeight="1" x14ac:dyDescent="0.2">
      <c r="A129" s="139" t="s">
        <v>77</v>
      </c>
      <c r="B129" s="139"/>
      <c r="C129" s="44" t="s">
        <v>58</v>
      </c>
      <c r="D129" s="145"/>
      <c r="E129" s="145"/>
      <c r="F129" s="145"/>
      <c r="G129" s="145"/>
      <c r="H129" s="145"/>
      <c r="I129" s="145"/>
      <c r="J129" s="20"/>
    </row>
    <row r="130" spans="1:11" ht="14.4" x14ac:dyDescent="0.3">
      <c r="A130" s="139"/>
      <c r="B130" s="139"/>
      <c r="C130" s="36" t="s">
        <v>61</v>
      </c>
      <c r="D130" s="85"/>
      <c r="E130" s="86"/>
      <c r="F130" s="86"/>
      <c r="G130" s="86"/>
      <c r="H130" s="86"/>
      <c r="I130" s="87"/>
      <c r="J130" s="20"/>
    </row>
    <row r="131" spans="1:11" ht="11.4" customHeight="1" x14ac:dyDescent="0.2">
      <c r="A131" s="139"/>
      <c r="B131" s="139"/>
      <c r="C131" s="35" t="s">
        <v>253</v>
      </c>
      <c r="D131" s="127"/>
      <c r="E131" s="127"/>
      <c r="F131" s="127"/>
      <c r="G131" s="127"/>
      <c r="H131" s="127"/>
      <c r="I131" s="54"/>
      <c r="J131" s="20"/>
      <c r="K131" s="29"/>
    </row>
    <row r="132" spans="1:11" ht="11.4" customHeight="1" x14ac:dyDescent="0.2">
      <c r="A132" s="139"/>
      <c r="B132" s="139"/>
      <c r="C132" s="35" t="s">
        <v>66</v>
      </c>
      <c r="D132" s="90"/>
      <c r="E132" s="138" t="s">
        <v>67</v>
      </c>
      <c r="F132" s="138"/>
      <c r="G132" s="138"/>
      <c r="H132" s="90"/>
      <c r="I132" s="28" t="s">
        <v>59</v>
      </c>
      <c r="J132" s="30">
        <f>IF(AND(D132&gt;0,H132&gt;0),H132-D132+1,)</f>
        <v>0</v>
      </c>
    </row>
    <row r="133" spans="1:11" ht="11.4" customHeight="1" x14ac:dyDescent="0.2">
      <c r="A133" s="139"/>
      <c r="B133" s="139"/>
      <c r="C133" s="35" t="s">
        <v>62</v>
      </c>
      <c r="D133" s="90"/>
      <c r="E133" s="137" t="s">
        <v>63</v>
      </c>
      <c r="F133" s="137"/>
      <c r="G133" s="137"/>
      <c r="H133" s="90"/>
      <c r="I133" s="28" t="s">
        <v>65</v>
      </c>
      <c r="J133" s="27">
        <f>IF(AND(D133&gt;0,H133&gt;0),H133-D133+1,)</f>
        <v>0</v>
      </c>
    </row>
    <row r="134" spans="1:11" x14ac:dyDescent="0.2">
      <c r="A134" s="139"/>
      <c r="B134" s="139"/>
      <c r="C134" s="35" t="s">
        <v>68</v>
      </c>
      <c r="D134" s="91"/>
      <c r="E134" s="129"/>
      <c r="F134" s="129"/>
      <c r="G134" s="129"/>
      <c r="H134" s="129"/>
      <c r="I134" s="129"/>
      <c r="J134" s="33"/>
      <c r="K134" s="29"/>
    </row>
    <row r="135" spans="1:11" ht="34.200000000000003" customHeight="1" x14ac:dyDescent="0.2">
      <c r="A135" s="19" t="s">
        <v>37</v>
      </c>
      <c r="B135" s="130" t="s">
        <v>47</v>
      </c>
      <c r="C135" s="130"/>
      <c r="D135" s="130"/>
      <c r="E135" s="130"/>
      <c r="F135" s="130"/>
      <c r="G135" s="9">
        <f>SUM(G136:G140)</f>
        <v>0</v>
      </c>
      <c r="H135" s="9">
        <f>SUM(H136:H140)</f>
        <v>0</v>
      </c>
      <c r="I135" s="53"/>
      <c r="J135" s="20"/>
      <c r="K135" s="29"/>
    </row>
    <row r="136" spans="1:11" x14ac:dyDescent="0.2">
      <c r="A136" s="21" t="s">
        <v>322</v>
      </c>
      <c r="B136" s="92"/>
      <c r="C136" s="72" t="str">
        <f>IF(B136&gt;0,VLOOKUP(B136,'1 Darbo užmokestis'!B$7:C$16,2,FALSE),"")</f>
        <v/>
      </c>
      <c r="D136" s="73" t="s">
        <v>23</v>
      </c>
      <c r="E136" s="74">
        <f>J$133*8</f>
        <v>0</v>
      </c>
      <c r="F136" s="10">
        <f>IF(B136&gt;0,ROUND(VLOOKUP(B136,'1 Darbo užmokestis'!B$7:D$16,3,FALSE),2),0)</f>
        <v>0</v>
      </c>
      <c r="G136" s="10">
        <f>ROUND(E136*F136,2)</f>
        <v>0</v>
      </c>
      <c r="H136" s="10">
        <f>ROUND(G136*$D$4,2)</f>
        <v>0</v>
      </c>
      <c r="I136" s="75"/>
      <c r="J136" s="18"/>
      <c r="K136" s="29"/>
    </row>
    <row r="137" spans="1:11" x14ac:dyDescent="0.2">
      <c r="A137" s="21" t="s">
        <v>323</v>
      </c>
      <c r="B137" s="92"/>
      <c r="C137" s="72" t="str">
        <f>IF(B137&gt;0,VLOOKUP(B137,'1 Darbo užmokestis'!B$7:C$16,2,FALSE),"")</f>
        <v/>
      </c>
      <c r="D137" s="73" t="s">
        <v>23</v>
      </c>
      <c r="E137" s="74">
        <f t="shared" ref="E137:E140" si="31">J$133*8</f>
        <v>0</v>
      </c>
      <c r="F137" s="10">
        <f>IF(B137&gt;0,ROUND(VLOOKUP(B137,'1 Darbo užmokestis'!B$7:D$16,3,FALSE),2),0)</f>
        <v>0</v>
      </c>
      <c r="G137" s="10">
        <f>ROUND(E137*F137,2)</f>
        <v>0</v>
      </c>
      <c r="H137" s="10">
        <f t="shared" ref="H137" si="32">ROUND(G137*$D$4,2)</f>
        <v>0</v>
      </c>
      <c r="I137" s="75"/>
      <c r="J137" s="18"/>
      <c r="K137" s="29"/>
    </row>
    <row r="138" spans="1:11" x14ac:dyDescent="0.2">
      <c r="A138" s="21" t="s">
        <v>324</v>
      </c>
      <c r="B138" s="92"/>
      <c r="C138" s="72" t="str">
        <f>IF(B138&gt;0,VLOOKUP(B138,'1 Darbo užmokestis'!B$7:C$16,2,FALSE),"")</f>
        <v/>
      </c>
      <c r="D138" s="73" t="s">
        <v>23</v>
      </c>
      <c r="E138" s="74">
        <f t="shared" si="31"/>
        <v>0</v>
      </c>
      <c r="F138" s="10">
        <f>IF(B138&gt;0,ROUND(VLOOKUP(B138,'1 Darbo užmokestis'!B$7:D$16,3,FALSE),2),0)</f>
        <v>0</v>
      </c>
      <c r="G138" s="10">
        <f t="shared" ref="G138:G140" si="33">ROUND(E138*F138,2)</f>
        <v>0</v>
      </c>
      <c r="H138" s="10">
        <f>ROUND(G138*$D$4,2)</f>
        <v>0</v>
      </c>
      <c r="I138" s="75"/>
      <c r="J138" s="18"/>
      <c r="K138" s="29"/>
    </row>
    <row r="139" spans="1:11" x14ac:dyDescent="0.2">
      <c r="A139" s="21" t="s">
        <v>325</v>
      </c>
      <c r="B139" s="92"/>
      <c r="C139" s="72" t="str">
        <f>IF(B139&gt;0,VLOOKUP(B139,'1 Darbo užmokestis'!B$7:C$16,2,FALSE),"")</f>
        <v/>
      </c>
      <c r="D139" s="73" t="s">
        <v>23</v>
      </c>
      <c r="E139" s="74">
        <f t="shared" si="31"/>
        <v>0</v>
      </c>
      <c r="F139" s="10">
        <f>IF(B139&gt;0,ROUND(VLOOKUP(B139,'1 Darbo užmokestis'!B$7:D$16,3,FALSE),2),0)</f>
        <v>0</v>
      </c>
      <c r="G139" s="10">
        <f t="shared" si="33"/>
        <v>0</v>
      </c>
      <c r="H139" s="10">
        <f t="shared" ref="H139:H140" si="34">ROUND(G139*$D$4,2)</f>
        <v>0</v>
      </c>
      <c r="I139" s="75"/>
      <c r="J139" s="18"/>
      <c r="K139" s="29"/>
    </row>
    <row r="140" spans="1:11" x14ac:dyDescent="0.2">
      <c r="A140" s="21" t="s">
        <v>326</v>
      </c>
      <c r="B140" s="92"/>
      <c r="C140" s="72" t="str">
        <f>IF(B140&gt;0,VLOOKUP(B140,'1 Darbo užmokestis'!B$7:C$16,2,FALSE),"")</f>
        <v/>
      </c>
      <c r="D140" s="73" t="s">
        <v>23</v>
      </c>
      <c r="E140" s="74">
        <f t="shared" si="31"/>
        <v>0</v>
      </c>
      <c r="F140" s="10">
        <f>IF(B140&gt;0,ROUND(VLOOKUP(B140,'1 Darbo užmokestis'!B$7:D$16,3,FALSE),2),0)</f>
        <v>0</v>
      </c>
      <c r="G140" s="10">
        <f t="shared" si="33"/>
        <v>0</v>
      </c>
      <c r="H140" s="10">
        <f t="shared" si="34"/>
        <v>0</v>
      </c>
      <c r="I140" s="75"/>
      <c r="J140" s="18"/>
      <c r="K140" s="29"/>
    </row>
    <row r="141" spans="1:11" ht="11.4" customHeight="1" x14ac:dyDescent="0.2">
      <c r="A141" s="19" t="s">
        <v>38</v>
      </c>
      <c r="B141" s="131" t="s">
        <v>441</v>
      </c>
      <c r="C141" s="132"/>
      <c r="D141" s="132"/>
      <c r="E141" s="132"/>
      <c r="F141" s="133"/>
      <c r="G141" s="9">
        <f>SUM(G142:G149)</f>
        <v>0</v>
      </c>
      <c r="H141" s="9">
        <f>SUM(H142:H149)</f>
        <v>0</v>
      </c>
      <c r="I141" s="75"/>
      <c r="J141" s="20"/>
      <c r="K141" s="29"/>
    </row>
    <row r="142" spans="1:11" x14ac:dyDescent="0.2">
      <c r="A142" s="21" t="s">
        <v>327</v>
      </c>
      <c r="B142" s="134" t="s">
        <v>24</v>
      </c>
      <c r="C142" s="134"/>
      <c r="D142" s="76" t="s">
        <v>64</v>
      </c>
      <c r="E142" s="77">
        <f>$J133</f>
        <v>0</v>
      </c>
      <c r="F142" s="10">
        <f>IF(D131&gt;0,VLOOKUP(D131,'Dienpinigiai ir apgyvendinimas'!A$3:C$150,3,FALSE),0)</f>
        <v>0</v>
      </c>
      <c r="G142" s="10">
        <f t="shared" ref="G142:G143" si="35">ROUND(E142*F142,2)</f>
        <v>0</v>
      </c>
      <c r="H142" s="10">
        <f t="shared" ref="H142:H149" si="36">ROUND(G142*$D$4,2)</f>
        <v>0</v>
      </c>
      <c r="I142" s="75"/>
      <c r="J142" s="18"/>
    </row>
    <row r="143" spans="1:11" ht="11.4" customHeight="1" x14ac:dyDescent="0.2">
      <c r="A143" s="21" t="s">
        <v>328</v>
      </c>
      <c r="B143" s="134" t="s">
        <v>53</v>
      </c>
      <c r="C143" s="134"/>
      <c r="D143" s="76" t="s">
        <v>71</v>
      </c>
      <c r="E143" s="77">
        <f>IF(E142&gt;0,$J133-1,0)</f>
        <v>0</v>
      </c>
      <c r="F143" s="10">
        <f>IF(D131&gt;0,VLOOKUP(D131,'Dienpinigiai ir apgyvendinimas'!$A$3:$B$150,2,FALSE),0)</f>
        <v>0</v>
      </c>
      <c r="G143" s="10">
        <f t="shared" si="35"/>
        <v>0</v>
      </c>
      <c r="H143" s="10">
        <f t="shared" si="36"/>
        <v>0</v>
      </c>
      <c r="I143" s="75"/>
      <c r="J143" s="18"/>
    </row>
    <row r="144" spans="1:11" ht="22.8" x14ac:dyDescent="0.2">
      <c r="A144" s="121" t="s">
        <v>329</v>
      </c>
      <c r="B144" s="124" t="s">
        <v>25</v>
      </c>
      <c r="C144" s="103" t="s">
        <v>442</v>
      </c>
      <c r="D144" s="104"/>
      <c r="E144" s="105"/>
      <c r="F144" s="93"/>
      <c r="G144" s="10">
        <f>ROUND(E144*F144,2)</f>
        <v>0</v>
      </c>
      <c r="H144" s="10">
        <f t="shared" si="36"/>
        <v>0</v>
      </c>
      <c r="I144" s="92"/>
      <c r="J144" s="18"/>
    </row>
    <row r="145" spans="1:11" x14ac:dyDescent="0.2">
      <c r="A145" s="122"/>
      <c r="B145" s="125"/>
      <c r="C145" s="103"/>
      <c r="D145" s="104"/>
      <c r="E145" s="105"/>
      <c r="F145" s="93"/>
      <c r="G145" s="10">
        <f>ROUND(E145*F145,2)</f>
        <v>0</v>
      </c>
      <c r="H145" s="10">
        <f t="shared" si="36"/>
        <v>0</v>
      </c>
      <c r="I145" s="92"/>
      <c r="J145" s="18"/>
    </row>
    <row r="146" spans="1:11" x14ac:dyDescent="0.2">
      <c r="A146" s="122"/>
      <c r="B146" s="125"/>
      <c r="C146" s="103"/>
      <c r="D146" s="104"/>
      <c r="E146" s="105"/>
      <c r="F146" s="93"/>
      <c r="G146" s="10">
        <f>ROUND(E146*F146,2)</f>
        <v>0</v>
      </c>
      <c r="H146" s="10">
        <f t="shared" si="36"/>
        <v>0</v>
      </c>
      <c r="I146" s="92"/>
      <c r="J146" s="18"/>
    </row>
    <row r="147" spans="1:11" x14ac:dyDescent="0.2">
      <c r="A147" s="122"/>
      <c r="B147" s="125"/>
      <c r="C147" s="103"/>
      <c r="D147" s="104"/>
      <c r="E147" s="105"/>
      <c r="F147" s="93"/>
      <c r="G147" s="10">
        <f>ROUND(E147*F147,2)</f>
        <v>0</v>
      </c>
      <c r="H147" s="10">
        <f t="shared" si="36"/>
        <v>0</v>
      </c>
      <c r="I147" s="92"/>
      <c r="J147" s="18"/>
    </row>
    <row r="148" spans="1:11" x14ac:dyDescent="0.2">
      <c r="A148" s="123"/>
      <c r="B148" s="126"/>
      <c r="C148" s="103"/>
      <c r="D148" s="104"/>
      <c r="E148" s="105"/>
      <c r="F148" s="93"/>
      <c r="G148" s="10">
        <f>ROUND(E148*F148,2)</f>
        <v>0</v>
      </c>
      <c r="H148" s="10">
        <f t="shared" si="36"/>
        <v>0</v>
      </c>
      <c r="I148" s="92"/>
      <c r="J148" s="18"/>
    </row>
    <row r="149" spans="1:11" ht="11.4" customHeight="1" x14ac:dyDescent="0.2">
      <c r="A149" s="21" t="s">
        <v>330</v>
      </c>
      <c r="B149" s="136" t="s">
        <v>404</v>
      </c>
      <c r="C149" s="136"/>
      <c r="D149" s="78" t="s">
        <v>440</v>
      </c>
      <c r="E149" s="74">
        <v>1</v>
      </c>
      <c r="F149" s="93"/>
      <c r="G149" s="10">
        <f>ROUND(F149,2)</f>
        <v>0</v>
      </c>
      <c r="H149" s="10">
        <f t="shared" si="36"/>
        <v>0</v>
      </c>
      <c r="I149" s="92"/>
      <c r="J149" s="18"/>
    </row>
    <row r="150" spans="1:11" ht="22.8" x14ac:dyDescent="0.2">
      <c r="A150" s="37" t="s">
        <v>39</v>
      </c>
      <c r="B150" s="143" t="s">
        <v>70</v>
      </c>
      <c r="C150" s="144"/>
      <c r="D150" s="79"/>
      <c r="E150" s="80"/>
      <c r="F150" s="81"/>
      <c r="G150" s="38">
        <f>ROUND(G141*D134,2)</f>
        <v>0</v>
      </c>
      <c r="H150" s="38">
        <f>ROUND(G150*$D$4,2)</f>
        <v>0</v>
      </c>
      <c r="I150" s="96" t="s">
        <v>438</v>
      </c>
      <c r="J150" s="18"/>
    </row>
    <row r="151" spans="1:11" x14ac:dyDescent="0.2">
      <c r="A151" s="146" t="s">
        <v>331</v>
      </c>
      <c r="B151" s="147"/>
      <c r="C151" s="147"/>
      <c r="D151" s="147"/>
      <c r="E151" s="147"/>
      <c r="F151" s="148"/>
      <c r="G151" s="26">
        <f>G135+G150</f>
        <v>0</v>
      </c>
      <c r="H151" s="26">
        <f>H135+H150</f>
        <v>0</v>
      </c>
      <c r="I151" s="97"/>
      <c r="J151" s="25"/>
      <c r="K151" s="25"/>
    </row>
    <row r="153" spans="1:11" ht="22.2" customHeight="1" x14ac:dyDescent="0.2">
      <c r="A153" s="139" t="s">
        <v>78</v>
      </c>
      <c r="B153" s="139"/>
      <c r="C153" s="44" t="s">
        <v>58</v>
      </c>
      <c r="D153" s="145"/>
      <c r="E153" s="145"/>
      <c r="F153" s="145"/>
      <c r="G153" s="145"/>
      <c r="H153" s="145"/>
      <c r="I153" s="145"/>
      <c r="J153" s="20"/>
    </row>
    <row r="154" spans="1:11" ht="14.4" x14ac:dyDescent="0.3">
      <c r="A154" s="139"/>
      <c r="B154" s="139"/>
      <c r="C154" s="36" t="s">
        <v>61</v>
      </c>
      <c r="D154" s="85"/>
      <c r="E154" s="86"/>
      <c r="F154" s="86"/>
      <c r="G154" s="86"/>
      <c r="H154" s="86"/>
      <c r="I154" s="87"/>
      <c r="J154" s="20"/>
    </row>
    <row r="155" spans="1:11" ht="11.4" customHeight="1" x14ac:dyDescent="0.2">
      <c r="A155" s="139"/>
      <c r="B155" s="139"/>
      <c r="C155" s="35" t="s">
        <v>253</v>
      </c>
      <c r="D155" s="127"/>
      <c r="E155" s="127"/>
      <c r="F155" s="127"/>
      <c r="G155" s="127"/>
      <c r="H155" s="127"/>
      <c r="I155" s="54"/>
      <c r="J155" s="20"/>
      <c r="K155" s="29"/>
    </row>
    <row r="156" spans="1:11" ht="11.4" customHeight="1" x14ac:dyDescent="0.2">
      <c r="A156" s="139"/>
      <c r="B156" s="139"/>
      <c r="C156" s="35" t="s">
        <v>66</v>
      </c>
      <c r="D156" s="90"/>
      <c r="E156" s="138" t="s">
        <v>67</v>
      </c>
      <c r="F156" s="138"/>
      <c r="G156" s="138"/>
      <c r="H156" s="90"/>
      <c r="I156" s="28" t="s">
        <v>59</v>
      </c>
      <c r="J156" s="30">
        <f>IF(AND(D156&gt;0,H156&gt;0),H156-D156+1,)</f>
        <v>0</v>
      </c>
    </row>
    <row r="157" spans="1:11" ht="11.4" customHeight="1" x14ac:dyDescent="0.2">
      <c r="A157" s="139"/>
      <c r="B157" s="139"/>
      <c r="C157" s="35" t="s">
        <v>62</v>
      </c>
      <c r="D157" s="90"/>
      <c r="E157" s="137" t="s">
        <v>63</v>
      </c>
      <c r="F157" s="137"/>
      <c r="G157" s="137"/>
      <c r="H157" s="90"/>
      <c r="I157" s="28" t="s">
        <v>65</v>
      </c>
      <c r="J157" s="27">
        <f>IF(AND(D157&gt;0,H157&gt;0),H157-D157+1,)</f>
        <v>0</v>
      </c>
    </row>
    <row r="158" spans="1:11" x14ac:dyDescent="0.2">
      <c r="A158" s="139"/>
      <c r="B158" s="139"/>
      <c r="C158" s="35" t="s">
        <v>68</v>
      </c>
      <c r="D158" s="91"/>
      <c r="E158" s="129"/>
      <c r="F158" s="129"/>
      <c r="G158" s="129"/>
      <c r="H158" s="129"/>
      <c r="I158" s="129"/>
      <c r="J158" s="33"/>
      <c r="K158" s="29"/>
    </row>
    <row r="159" spans="1:11" ht="34.200000000000003" customHeight="1" x14ac:dyDescent="0.2">
      <c r="A159" s="19" t="s">
        <v>40</v>
      </c>
      <c r="B159" s="130" t="s">
        <v>47</v>
      </c>
      <c r="C159" s="130"/>
      <c r="D159" s="130"/>
      <c r="E159" s="130"/>
      <c r="F159" s="130"/>
      <c r="G159" s="9">
        <f>SUM(G160:G164)</f>
        <v>0</v>
      </c>
      <c r="H159" s="9">
        <f>SUM(H160:H164)</f>
        <v>0</v>
      </c>
      <c r="I159" s="53"/>
      <c r="J159" s="20"/>
      <c r="K159" s="29"/>
    </row>
    <row r="160" spans="1:11" x14ac:dyDescent="0.2">
      <c r="A160" s="21" t="s">
        <v>332</v>
      </c>
      <c r="B160" s="92"/>
      <c r="C160" s="72" t="str">
        <f>IF(B160&gt;0,VLOOKUP(B160,'1 Darbo užmokestis'!B$7:C$16,2,FALSE),"")</f>
        <v/>
      </c>
      <c r="D160" s="73" t="s">
        <v>23</v>
      </c>
      <c r="E160" s="74">
        <f>J$157*8</f>
        <v>0</v>
      </c>
      <c r="F160" s="10">
        <f>IF(B160&gt;0,ROUND(VLOOKUP(B160,'1 Darbo užmokestis'!B$7:D$16,3,FALSE),2),0)</f>
        <v>0</v>
      </c>
      <c r="G160" s="10">
        <f>ROUND(E160*F160,2)</f>
        <v>0</v>
      </c>
      <c r="H160" s="10">
        <f>ROUND(G160*$D$4,2)</f>
        <v>0</v>
      </c>
      <c r="I160" s="75"/>
      <c r="J160" s="18"/>
      <c r="K160" s="29"/>
    </row>
    <row r="161" spans="1:11" x14ac:dyDescent="0.2">
      <c r="A161" s="21" t="s">
        <v>333</v>
      </c>
      <c r="B161" s="92"/>
      <c r="C161" s="72" t="str">
        <f>IF(B161&gt;0,VLOOKUP(B161,'1 Darbo užmokestis'!B$7:C$16,2,FALSE),"")</f>
        <v/>
      </c>
      <c r="D161" s="73" t="s">
        <v>23</v>
      </c>
      <c r="E161" s="74">
        <f t="shared" ref="E161:E164" si="37">J$157*8</f>
        <v>0</v>
      </c>
      <c r="F161" s="10">
        <f>IF(B161&gt;0,ROUND(VLOOKUP(B161,'1 Darbo užmokestis'!B$7:D$16,3,FALSE),2),0)</f>
        <v>0</v>
      </c>
      <c r="G161" s="10">
        <f>ROUND(E161*F161,2)</f>
        <v>0</v>
      </c>
      <c r="H161" s="10">
        <f t="shared" ref="H161" si="38">ROUND(G161*$D$4,2)</f>
        <v>0</v>
      </c>
      <c r="I161" s="75"/>
      <c r="J161" s="18"/>
      <c r="K161" s="29"/>
    </row>
    <row r="162" spans="1:11" x14ac:dyDescent="0.2">
      <c r="A162" s="21" t="s">
        <v>334</v>
      </c>
      <c r="B162" s="92"/>
      <c r="C162" s="72" t="str">
        <f>IF(B162&gt;0,VLOOKUP(B162,'1 Darbo užmokestis'!B$7:C$16,2,FALSE),"")</f>
        <v/>
      </c>
      <c r="D162" s="73" t="s">
        <v>23</v>
      </c>
      <c r="E162" s="74">
        <f t="shared" si="37"/>
        <v>0</v>
      </c>
      <c r="F162" s="10">
        <f>IF(B162&gt;0,ROUND(VLOOKUP(B162,'1 Darbo užmokestis'!B$7:D$16,3,FALSE),2),0)</f>
        <v>0</v>
      </c>
      <c r="G162" s="10">
        <f t="shared" ref="G162:G164" si="39">ROUND(E162*F162,2)</f>
        <v>0</v>
      </c>
      <c r="H162" s="10">
        <f>ROUND(G162*$D$4,2)</f>
        <v>0</v>
      </c>
      <c r="I162" s="75"/>
      <c r="J162" s="18"/>
      <c r="K162" s="29"/>
    </row>
    <row r="163" spans="1:11" x14ac:dyDescent="0.2">
      <c r="A163" s="21" t="s">
        <v>335</v>
      </c>
      <c r="B163" s="92"/>
      <c r="C163" s="72" t="str">
        <f>IF(B163&gt;0,VLOOKUP(B163,'1 Darbo užmokestis'!B$7:C$16,2,FALSE),"")</f>
        <v/>
      </c>
      <c r="D163" s="73" t="s">
        <v>23</v>
      </c>
      <c r="E163" s="74">
        <f t="shared" si="37"/>
        <v>0</v>
      </c>
      <c r="F163" s="10">
        <f>IF(B163&gt;0,ROUND(VLOOKUP(B163,'1 Darbo užmokestis'!B$7:D$16,3,FALSE),2),0)</f>
        <v>0</v>
      </c>
      <c r="G163" s="10">
        <f t="shared" si="39"/>
        <v>0</v>
      </c>
      <c r="H163" s="10">
        <f t="shared" ref="H163:H164" si="40">ROUND(G163*$D$4,2)</f>
        <v>0</v>
      </c>
      <c r="I163" s="75"/>
      <c r="J163" s="18"/>
      <c r="K163" s="29"/>
    </row>
    <row r="164" spans="1:11" x14ac:dyDescent="0.2">
      <c r="A164" s="21" t="s">
        <v>336</v>
      </c>
      <c r="B164" s="92"/>
      <c r="C164" s="72" t="str">
        <f>IF(B164&gt;0,VLOOKUP(B164,'1 Darbo užmokestis'!B$7:C$16,2,FALSE),"")</f>
        <v/>
      </c>
      <c r="D164" s="73" t="s">
        <v>23</v>
      </c>
      <c r="E164" s="74">
        <f t="shared" si="37"/>
        <v>0</v>
      </c>
      <c r="F164" s="10">
        <f>IF(B164&gt;0,ROUND(VLOOKUP(B164,'1 Darbo užmokestis'!B$7:D$16,3,FALSE),2),0)</f>
        <v>0</v>
      </c>
      <c r="G164" s="10">
        <f t="shared" si="39"/>
        <v>0</v>
      </c>
      <c r="H164" s="10">
        <f t="shared" si="40"/>
        <v>0</v>
      </c>
      <c r="I164" s="75"/>
      <c r="J164" s="18"/>
      <c r="K164" s="29"/>
    </row>
    <row r="165" spans="1:11" ht="11.4" customHeight="1" x14ac:dyDescent="0.2">
      <c r="A165" s="19" t="s">
        <v>41</v>
      </c>
      <c r="B165" s="131" t="s">
        <v>441</v>
      </c>
      <c r="C165" s="132"/>
      <c r="D165" s="132"/>
      <c r="E165" s="132"/>
      <c r="F165" s="133"/>
      <c r="G165" s="9">
        <f>SUM(G166:G173)</f>
        <v>0</v>
      </c>
      <c r="H165" s="9">
        <f>SUM(H166:H173)</f>
        <v>0</v>
      </c>
      <c r="I165" s="75"/>
      <c r="J165" s="20"/>
    </row>
    <row r="166" spans="1:11" x14ac:dyDescent="0.2">
      <c r="A166" s="21" t="s">
        <v>337</v>
      </c>
      <c r="B166" s="134" t="s">
        <v>24</v>
      </c>
      <c r="C166" s="134"/>
      <c r="D166" s="76" t="s">
        <v>64</v>
      </c>
      <c r="E166" s="77">
        <f>$J157</f>
        <v>0</v>
      </c>
      <c r="F166" s="10">
        <f>IF(D155&gt;0,VLOOKUP(D155,'Dienpinigiai ir apgyvendinimas'!A$3:C$150,3,FALSE),0)</f>
        <v>0</v>
      </c>
      <c r="G166" s="10">
        <f t="shared" ref="G166:G167" si="41">ROUND(E166*F166,2)</f>
        <v>0</v>
      </c>
      <c r="H166" s="10">
        <f t="shared" ref="H166:H173" si="42">ROUND(G166*$D$4,2)</f>
        <v>0</v>
      </c>
      <c r="I166" s="75"/>
      <c r="J166" s="18"/>
    </row>
    <row r="167" spans="1:11" ht="11.4" customHeight="1" x14ac:dyDescent="0.2">
      <c r="A167" s="21" t="s">
        <v>338</v>
      </c>
      <c r="B167" s="134" t="s">
        <v>53</v>
      </c>
      <c r="C167" s="134"/>
      <c r="D167" s="76" t="s">
        <v>71</v>
      </c>
      <c r="E167" s="77">
        <f>IF(E166&gt;0,$J157-1,0)</f>
        <v>0</v>
      </c>
      <c r="F167" s="10">
        <f>IF(D155&gt;0,VLOOKUP(D155,'Dienpinigiai ir apgyvendinimas'!$A$3:$B$150,2,FALSE),0)</f>
        <v>0</v>
      </c>
      <c r="G167" s="10">
        <f t="shared" si="41"/>
        <v>0</v>
      </c>
      <c r="H167" s="10">
        <f t="shared" si="42"/>
        <v>0</v>
      </c>
      <c r="I167" s="75"/>
      <c r="J167" s="18"/>
    </row>
    <row r="168" spans="1:11" ht="22.8" x14ac:dyDescent="0.2">
      <c r="A168" s="121" t="s">
        <v>339</v>
      </c>
      <c r="B168" s="124" t="s">
        <v>25</v>
      </c>
      <c r="C168" s="103" t="s">
        <v>442</v>
      </c>
      <c r="D168" s="104"/>
      <c r="E168" s="105"/>
      <c r="F168" s="93"/>
      <c r="G168" s="10">
        <f>ROUND(E168*F168,2)</f>
        <v>0</v>
      </c>
      <c r="H168" s="10">
        <f t="shared" si="42"/>
        <v>0</v>
      </c>
      <c r="I168" s="92"/>
      <c r="J168" s="18"/>
    </row>
    <row r="169" spans="1:11" x14ac:dyDescent="0.2">
      <c r="A169" s="122"/>
      <c r="B169" s="125"/>
      <c r="C169" s="103"/>
      <c r="D169" s="104"/>
      <c r="E169" s="105"/>
      <c r="F169" s="93"/>
      <c r="G169" s="10">
        <f>ROUND(E169*F169,2)</f>
        <v>0</v>
      </c>
      <c r="H169" s="10">
        <f t="shared" si="42"/>
        <v>0</v>
      </c>
      <c r="I169" s="92"/>
      <c r="J169" s="18"/>
    </row>
    <row r="170" spans="1:11" x14ac:dyDescent="0.2">
      <c r="A170" s="122"/>
      <c r="B170" s="125"/>
      <c r="C170" s="103"/>
      <c r="D170" s="104"/>
      <c r="E170" s="105"/>
      <c r="F170" s="93"/>
      <c r="G170" s="10">
        <f>ROUND(E170*F170,2)</f>
        <v>0</v>
      </c>
      <c r="H170" s="10">
        <f t="shared" si="42"/>
        <v>0</v>
      </c>
      <c r="I170" s="92"/>
      <c r="J170" s="18"/>
    </row>
    <row r="171" spans="1:11" x14ac:dyDescent="0.2">
      <c r="A171" s="122"/>
      <c r="B171" s="125"/>
      <c r="C171" s="103"/>
      <c r="D171" s="104"/>
      <c r="E171" s="105"/>
      <c r="F171" s="93"/>
      <c r="G171" s="10">
        <f>ROUND(E171*F171,2)</f>
        <v>0</v>
      </c>
      <c r="H171" s="10">
        <f t="shared" si="42"/>
        <v>0</v>
      </c>
      <c r="I171" s="92"/>
      <c r="J171" s="18"/>
    </row>
    <row r="172" spans="1:11" x14ac:dyDescent="0.2">
      <c r="A172" s="123"/>
      <c r="B172" s="126"/>
      <c r="C172" s="103"/>
      <c r="D172" s="104"/>
      <c r="E172" s="105"/>
      <c r="F172" s="93"/>
      <c r="G172" s="10">
        <f>ROUND(E172*F172,2)</f>
        <v>0</v>
      </c>
      <c r="H172" s="10">
        <f t="shared" si="42"/>
        <v>0</v>
      </c>
      <c r="I172" s="92"/>
      <c r="J172" s="18"/>
    </row>
    <row r="173" spans="1:11" ht="11.4" customHeight="1" x14ac:dyDescent="0.2">
      <c r="A173" s="21" t="s">
        <v>340</v>
      </c>
      <c r="B173" s="136" t="s">
        <v>404</v>
      </c>
      <c r="C173" s="136"/>
      <c r="D173" s="78" t="s">
        <v>440</v>
      </c>
      <c r="E173" s="74">
        <v>1</v>
      </c>
      <c r="F173" s="93"/>
      <c r="G173" s="10">
        <f>ROUND(F173,2)</f>
        <v>0</v>
      </c>
      <c r="H173" s="10">
        <f t="shared" si="42"/>
        <v>0</v>
      </c>
      <c r="I173" s="92"/>
      <c r="J173" s="18"/>
    </row>
    <row r="174" spans="1:11" ht="22.8" x14ac:dyDescent="0.2">
      <c r="A174" s="37" t="s">
        <v>42</v>
      </c>
      <c r="B174" s="143" t="s">
        <v>70</v>
      </c>
      <c r="C174" s="144"/>
      <c r="D174" s="79"/>
      <c r="E174" s="80"/>
      <c r="F174" s="81"/>
      <c r="G174" s="38">
        <f>ROUND(G165*D158,2)</f>
        <v>0</v>
      </c>
      <c r="H174" s="38">
        <f>ROUND(G174*$D$4,2)</f>
        <v>0</v>
      </c>
      <c r="I174" s="96" t="s">
        <v>438</v>
      </c>
      <c r="J174" s="18"/>
    </row>
    <row r="175" spans="1:11" x14ac:dyDescent="0.2">
      <c r="A175" s="146" t="s">
        <v>341</v>
      </c>
      <c r="B175" s="147"/>
      <c r="C175" s="147"/>
      <c r="D175" s="147"/>
      <c r="E175" s="147"/>
      <c r="F175" s="148"/>
      <c r="G175" s="26">
        <f>G159+G174</f>
        <v>0</v>
      </c>
      <c r="H175" s="26">
        <f>H159+H174</f>
        <v>0</v>
      </c>
      <c r="I175" s="97"/>
      <c r="J175" s="25"/>
      <c r="K175" s="25"/>
    </row>
    <row r="177" spans="1:11" ht="23.4" customHeight="1" x14ac:dyDescent="0.2">
      <c r="A177" s="139" t="s">
        <v>79</v>
      </c>
      <c r="B177" s="139"/>
      <c r="C177" s="44" t="s">
        <v>58</v>
      </c>
      <c r="D177" s="145"/>
      <c r="E177" s="145"/>
      <c r="F177" s="145"/>
      <c r="G177" s="145"/>
      <c r="H177" s="145"/>
      <c r="I177" s="145"/>
      <c r="J177" s="20"/>
    </row>
    <row r="178" spans="1:11" ht="14.4" x14ac:dyDescent="0.3">
      <c r="A178" s="139"/>
      <c r="B178" s="139"/>
      <c r="C178" s="36" t="s">
        <v>61</v>
      </c>
      <c r="D178" s="85"/>
      <c r="E178" s="86"/>
      <c r="F178" s="86"/>
      <c r="G178" s="86"/>
      <c r="H178" s="86"/>
      <c r="I178" s="87"/>
      <c r="J178" s="20"/>
    </row>
    <row r="179" spans="1:11" ht="11.4" customHeight="1" x14ac:dyDescent="0.2">
      <c r="A179" s="139"/>
      <c r="B179" s="139"/>
      <c r="C179" s="35" t="s">
        <v>253</v>
      </c>
      <c r="D179" s="127"/>
      <c r="E179" s="127"/>
      <c r="F179" s="127"/>
      <c r="G179" s="127"/>
      <c r="H179" s="127"/>
      <c r="I179" s="54"/>
      <c r="J179" s="20"/>
      <c r="K179" s="29"/>
    </row>
    <row r="180" spans="1:11" ht="11.4" customHeight="1" x14ac:dyDescent="0.2">
      <c r="A180" s="139"/>
      <c r="B180" s="139"/>
      <c r="C180" s="35" t="s">
        <v>66</v>
      </c>
      <c r="D180" s="90"/>
      <c r="E180" s="138" t="s">
        <v>67</v>
      </c>
      <c r="F180" s="138"/>
      <c r="G180" s="138"/>
      <c r="H180" s="90"/>
      <c r="I180" s="28" t="s">
        <v>59</v>
      </c>
      <c r="J180" s="30">
        <f>IF(AND(D180&gt;0,H180&gt;0),H180-D180+1,)</f>
        <v>0</v>
      </c>
    </row>
    <row r="181" spans="1:11" ht="11.4" customHeight="1" x14ac:dyDescent="0.2">
      <c r="A181" s="139"/>
      <c r="B181" s="139"/>
      <c r="C181" s="35" t="s">
        <v>62</v>
      </c>
      <c r="D181" s="90"/>
      <c r="E181" s="137" t="s">
        <v>63</v>
      </c>
      <c r="F181" s="137"/>
      <c r="G181" s="137"/>
      <c r="H181" s="90"/>
      <c r="I181" s="28" t="s">
        <v>65</v>
      </c>
      <c r="J181" s="27">
        <f>IF(AND(D181&gt;0,H181&gt;0),H181-D181+1,)</f>
        <v>0</v>
      </c>
    </row>
    <row r="182" spans="1:11" x14ac:dyDescent="0.2">
      <c r="A182" s="139"/>
      <c r="B182" s="139"/>
      <c r="C182" s="35" t="s">
        <v>68</v>
      </c>
      <c r="D182" s="91"/>
      <c r="E182" s="129"/>
      <c r="F182" s="129"/>
      <c r="G182" s="129"/>
      <c r="H182" s="129"/>
      <c r="I182" s="129"/>
      <c r="J182" s="33"/>
      <c r="K182" s="29"/>
    </row>
    <row r="183" spans="1:11" ht="34.200000000000003" customHeight="1" x14ac:dyDescent="0.2">
      <c r="A183" s="19" t="s">
        <v>43</v>
      </c>
      <c r="B183" s="130" t="s">
        <v>47</v>
      </c>
      <c r="C183" s="130"/>
      <c r="D183" s="130"/>
      <c r="E183" s="130"/>
      <c r="F183" s="130"/>
      <c r="G183" s="9">
        <f>SUM(G184:G188)</f>
        <v>0</v>
      </c>
      <c r="H183" s="9">
        <f>SUM(H184:H188)</f>
        <v>0</v>
      </c>
      <c r="I183" s="53"/>
      <c r="J183" s="20"/>
      <c r="K183" s="29"/>
    </row>
    <row r="184" spans="1:11" x14ac:dyDescent="0.2">
      <c r="A184" s="21" t="s">
        <v>342</v>
      </c>
      <c r="B184" s="92"/>
      <c r="C184" s="72" t="str">
        <f>IF(B184&gt;0,VLOOKUP(B184,'1 Darbo užmokestis'!B$7:C$16,2,FALSE),"")</f>
        <v/>
      </c>
      <c r="D184" s="73" t="s">
        <v>23</v>
      </c>
      <c r="E184" s="74">
        <f>J$181*8</f>
        <v>0</v>
      </c>
      <c r="F184" s="10">
        <f>IF(B184&gt;0,ROUND(VLOOKUP(B184,'1 Darbo užmokestis'!B$7:D$16,3,FALSE),2),0)</f>
        <v>0</v>
      </c>
      <c r="G184" s="10">
        <f>ROUND(E184*F184,2)</f>
        <v>0</v>
      </c>
      <c r="H184" s="10">
        <f>ROUND(G184*$D$4,2)</f>
        <v>0</v>
      </c>
      <c r="I184" s="75"/>
      <c r="J184" s="18"/>
      <c r="K184" s="29"/>
    </row>
    <row r="185" spans="1:11" x14ac:dyDescent="0.2">
      <c r="A185" s="21" t="s">
        <v>343</v>
      </c>
      <c r="B185" s="92"/>
      <c r="C185" s="72" t="str">
        <f>IF(B185&gt;0,VLOOKUP(B185,'1 Darbo užmokestis'!B$7:C$16,2,FALSE),"")</f>
        <v/>
      </c>
      <c r="D185" s="73" t="s">
        <v>23</v>
      </c>
      <c r="E185" s="74">
        <f t="shared" ref="E185:E188" si="43">J$181*8</f>
        <v>0</v>
      </c>
      <c r="F185" s="10">
        <f>IF(B185&gt;0,ROUND(VLOOKUP(B185,'1 Darbo užmokestis'!B$7:D$16,3,FALSE),2),0)</f>
        <v>0</v>
      </c>
      <c r="G185" s="10">
        <f>ROUND(E185*F185,2)</f>
        <v>0</v>
      </c>
      <c r="H185" s="10">
        <f t="shared" ref="H185" si="44">ROUND(G185*$D$4,2)</f>
        <v>0</v>
      </c>
      <c r="I185" s="75"/>
      <c r="J185" s="18"/>
      <c r="K185" s="29"/>
    </row>
    <row r="186" spans="1:11" x14ac:dyDescent="0.2">
      <c r="A186" s="21" t="s">
        <v>344</v>
      </c>
      <c r="B186" s="92"/>
      <c r="C186" s="72" t="str">
        <f>IF(B186&gt;0,VLOOKUP(B186,'1 Darbo užmokestis'!B$7:C$16,2,FALSE),"")</f>
        <v/>
      </c>
      <c r="D186" s="73" t="s">
        <v>23</v>
      </c>
      <c r="E186" s="74">
        <f t="shared" si="43"/>
        <v>0</v>
      </c>
      <c r="F186" s="10">
        <f>IF(B186&gt;0,ROUND(VLOOKUP(B186,'1 Darbo užmokestis'!B$7:D$16,3,FALSE),2),0)</f>
        <v>0</v>
      </c>
      <c r="G186" s="10">
        <f t="shared" ref="G186:G188" si="45">ROUND(E186*F186,2)</f>
        <v>0</v>
      </c>
      <c r="H186" s="10">
        <f>ROUND(G186*$D$4,2)</f>
        <v>0</v>
      </c>
      <c r="I186" s="75"/>
      <c r="J186" s="18"/>
      <c r="K186" s="29"/>
    </row>
    <row r="187" spans="1:11" x14ac:dyDescent="0.2">
      <c r="A187" s="21" t="s">
        <v>345</v>
      </c>
      <c r="B187" s="92"/>
      <c r="C187" s="72" t="str">
        <f>IF(B187&gt;0,VLOOKUP(B187,'1 Darbo užmokestis'!B$7:C$16,2,FALSE),"")</f>
        <v/>
      </c>
      <c r="D187" s="73" t="s">
        <v>23</v>
      </c>
      <c r="E187" s="74">
        <f t="shared" si="43"/>
        <v>0</v>
      </c>
      <c r="F187" s="10">
        <f>IF(B187&gt;0,ROUND(VLOOKUP(B187,'1 Darbo užmokestis'!B$7:D$16,3,FALSE),2),0)</f>
        <v>0</v>
      </c>
      <c r="G187" s="10">
        <f t="shared" si="45"/>
        <v>0</v>
      </c>
      <c r="H187" s="10">
        <f t="shared" ref="H187:H188" si="46">ROUND(G187*$D$4,2)</f>
        <v>0</v>
      </c>
      <c r="I187" s="75"/>
      <c r="J187" s="18"/>
      <c r="K187" s="29"/>
    </row>
    <row r="188" spans="1:11" x14ac:dyDescent="0.2">
      <c r="A188" s="21" t="s">
        <v>346</v>
      </c>
      <c r="B188" s="92"/>
      <c r="C188" s="72" t="str">
        <f>IF(B188&gt;0,VLOOKUP(B188,'1 Darbo užmokestis'!B$7:C$16,2,FALSE),"")</f>
        <v/>
      </c>
      <c r="D188" s="73" t="s">
        <v>23</v>
      </c>
      <c r="E188" s="74">
        <f t="shared" si="43"/>
        <v>0</v>
      </c>
      <c r="F188" s="10">
        <f>IF(B188&gt;0,ROUND(VLOOKUP(B188,'1 Darbo užmokestis'!B$7:D$16,3,FALSE),2),0)</f>
        <v>0</v>
      </c>
      <c r="G188" s="10">
        <f t="shared" si="45"/>
        <v>0</v>
      </c>
      <c r="H188" s="10">
        <f t="shared" si="46"/>
        <v>0</v>
      </c>
      <c r="I188" s="75"/>
      <c r="J188" s="18"/>
      <c r="K188" s="29"/>
    </row>
    <row r="189" spans="1:11" ht="11.4" customHeight="1" x14ac:dyDescent="0.2">
      <c r="A189" s="19" t="s">
        <v>44</v>
      </c>
      <c r="B189" s="131" t="s">
        <v>441</v>
      </c>
      <c r="C189" s="132"/>
      <c r="D189" s="132"/>
      <c r="E189" s="132"/>
      <c r="F189" s="133"/>
      <c r="G189" s="9">
        <f>SUM(G190:G197)</f>
        <v>0</v>
      </c>
      <c r="H189" s="9">
        <f>SUM(H190:H197)</f>
        <v>0</v>
      </c>
      <c r="I189" s="75"/>
      <c r="J189" s="20"/>
    </row>
    <row r="190" spans="1:11" x14ac:dyDescent="0.2">
      <c r="A190" s="21" t="s">
        <v>347</v>
      </c>
      <c r="B190" s="134" t="s">
        <v>24</v>
      </c>
      <c r="C190" s="134"/>
      <c r="D190" s="76" t="s">
        <v>64</v>
      </c>
      <c r="E190" s="77">
        <f>$J181</f>
        <v>0</v>
      </c>
      <c r="F190" s="10">
        <f>IF(D179&gt;0,VLOOKUP(D179,'Dienpinigiai ir apgyvendinimas'!A$3:C$150,3,FALSE),0)</f>
        <v>0</v>
      </c>
      <c r="G190" s="10">
        <f t="shared" ref="G190:G191" si="47">ROUND(E190*F190,2)</f>
        <v>0</v>
      </c>
      <c r="H190" s="10">
        <f t="shared" ref="H190:H197" si="48">ROUND(G190*$D$4,2)</f>
        <v>0</v>
      </c>
      <c r="I190" s="75"/>
      <c r="J190" s="18"/>
    </row>
    <row r="191" spans="1:11" ht="11.4" customHeight="1" x14ac:dyDescent="0.2">
      <c r="A191" s="21" t="s">
        <v>348</v>
      </c>
      <c r="B191" s="134" t="s">
        <v>53</v>
      </c>
      <c r="C191" s="134"/>
      <c r="D191" s="76" t="s">
        <v>71</v>
      </c>
      <c r="E191" s="77">
        <f>IF(E190&gt;0,$J181-1,0)</f>
        <v>0</v>
      </c>
      <c r="F191" s="10">
        <f>IF(D179&gt;0,VLOOKUP(D179,'Dienpinigiai ir apgyvendinimas'!$A$3:$B$150,2,FALSE),0)</f>
        <v>0</v>
      </c>
      <c r="G191" s="10">
        <f t="shared" si="47"/>
        <v>0</v>
      </c>
      <c r="H191" s="10">
        <f t="shared" si="48"/>
        <v>0</v>
      </c>
      <c r="I191" s="75"/>
      <c r="J191" s="18"/>
    </row>
    <row r="192" spans="1:11" ht="22.8" x14ac:dyDescent="0.2">
      <c r="A192" s="121" t="s">
        <v>349</v>
      </c>
      <c r="B192" s="124" t="s">
        <v>25</v>
      </c>
      <c r="C192" s="103" t="s">
        <v>442</v>
      </c>
      <c r="D192" s="104"/>
      <c r="E192" s="105"/>
      <c r="F192" s="93"/>
      <c r="G192" s="10">
        <f>ROUND(E192*F192,2)</f>
        <v>0</v>
      </c>
      <c r="H192" s="10">
        <f t="shared" si="48"/>
        <v>0</v>
      </c>
      <c r="I192" s="92"/>
      <c r="J192" s="18"/>
    </row>
    <row r="193" spans="1:11" x14ac:dyDescent="0.2">
      <c r="A193" s="122"/>
      <c r="B193" s="125"/>
      <c r="C193" s="103"/>
      <c r="D193" s="104"/>
      <c r="E193" s="105"/>
      <c r="F193" s="93"/>
      <c r="G193" s="10">
        <f>ROUND(E193*F193,2)</f>
        <v>0</v>
      </c>
      <c r="H193" s="10">
        <f t="shared" si="48"/>
        <v>0</v>
      </c>
      <c r="I193" s="92"/>
      <c r="J193" s="18"/>
    </row>
    <row r="194" spans="1:11" x14ac:dyDescent="0.2">
      <c r="A194" s="122"/>
      <c r="B194" s="125"/>
      <c r="C194" s="103"/>
      <c r="D194" s="104"/>
      <c r="E194" s="105"/>
      <c r="F194" s="93"/>
      <c r="G194" s="10">
        <f>ROUND(E194*F194,2)</f>
        <v>0</v>
      </c>
      <c r="H194" s="10">
        <f t="shared" si="48"/>
        <v>0</v>
      </c>
      <c r="I194" s="92"/>
      <c r="J194" s="18"/>
    </row>
    <row r="195" spans="1:11" x14ac:dyDescent="0.2">
      <c r="A195" s="122"/>
      <c r="B195" s="125"/>
      <c r="C195" s="103"/>
      <c r="D195" s="104"/>
      <c r="E195" s="105"/>
      <c r="F195" s="93"/>
      <c r="G195" s="10">
        <f>ROUND(E195*F195,2)</f>
        <v>0</v>
      </c>
      <c r="H195" s="10">
        <f t="shared" si="48"/>
        <v>0</v>
      </c>
      <c r="I195" s="92"/>
      <c r="J195" s="18"/>
    </row>
    <row r="196" spans="1:11" x14ac:dyDescent="0.2">
      <c r="A196" s="123"/>
      <c r="B196" s="126"/>
      <c r="C196" s="103"/>
      <c r="D196" s="104"/>
      <c r="E196" s="105"/>
      <c r="F196" s="93"/>
      <c r="G196" s="10">
        <f>ROUND(E196*F196,2)</f>
        <v>0</v>
      </c>
      <c r="H196" s="10">
        <f t="shared" si="48"/>
        <v>0</v>
      </c>
      <c r="I196" s="92"/>
      <c r="J196" s="18"/>
    </row>
    <row r="197" spans="1:11" ht="11.4" customHeight="1" x14ac:dyDescent="0.2">
      <c r="A197" s="21" t="s">
        <v>350</v>
      </c>
      <c r="B197" s="136" t="s">
        <v>404</v>
      </c>
      <c r="C197" s="136"/>
      <c r="D197" s="78" t="s">
        <v>440</v>
      </c>
      <c r="E197" s="74">
        <v>1</v>
      </c>
      <c r="F197" s="93"/>
      <c r="G197" s="10">
        <f>ROUND(F197,2)</f>
        <v>0</v>
      </c>
      <c r="H197" s="10">
        <f t="shared" si="48"/>
        <v>0</v>
      </c>
      <c r="I197" s="92"/>
      <c r="J197" s="18"/>
    </row>
    <row r="198" spans="1:11" ht="22.8" x14ac:dyDescent="0.2">
      <c r="A198" s="37" t="s">
        <v>45</v>
      </c>
      <c r="B198" s="143" t="s">
        <v>70</v>
      </c>
      <c r="C198" s="144"/>
      <c r="D198" s="79"/>
      <c r="E198" s="80"/>
      <c r="F198" s="81"/>
      <c r="G198" s="38">
        <f>ROUND(G189*D182,2)</f>
        <v>0</v>
      </c>
      <c r="H198" s="38">
        <f>ROUND(G198*$D$4,2)</f>
        <v>0</v>
      </c>
      <c r="I198" s="96" t="s">
        <v>438</v>
      </c>
      <c r="J198" s="18"/>
    </row>
    <row r="199" spans="1:11" x14ac:dyDescent="0.2">
      <c r="A199" s="146" t="s">
        <v>351</v>
      </c>
      <c r="B199" s="147"/>
      <c r="C199" s="147"/>
      <c r="D199" s="147"/>
      <c r="E199" s="147"/>
      <c r="F199" s="148"/>
      <c r="G199" s="26">
        <f>G183+G198</f>
        <v>0</v>
      </c>
      <c r="H199" s="26">
        <f>H183+H198</f>
        <v>0</v>
      </c>
      <c r="I199" s="97"/>
      <c r="J199" s="25"/>
      <c r="K199" s="25"/>
    </row>
    <row r="201" spans="1:11" ht="22.8" customHeight="1" x14ac:dyDescent="0.2">
      <c r="A201" s="139" t="s">
        <v>80</v>
      </c>
      <c r="B201" s="139"/>
      <c r="C201" s="44" t="s">
        <v>58</v>
      </c>
      <c r="D201" s="145"/>
      <c r="E201" s="145"/>
      <c r="F201" s="145"/>
      <c r="G201" s="145"/>
      <c r="H201" s="145"/>
      <c r="I201" s="145"/>
      <c r="J201" s="20"/>
    </row>
    <row r="202" spans="1:11" ht="14.4" x14ac:dyDescent="0.3">
      <c r="A202" s="139"/>
      <c r="B202" s="139"/>
      <c r="C202" s="36" t="s">
        <v>61</v>
      </c>
      <c r="D202" s="85"/>
      <c r="E202" s="86"/>
      <c r="F202" s="86"/>
      <c r="G202" s="86"/>
      <c r="H202" s="86"/>
      <c r="I202" s="87"/>
      <c r="J202" s="20"/>
    </row>
    <row r="203" spans="1:11" ht="11.4" customHeight="1" x14ac:dyDescent="0.2">
      <c r="A203" s="139"/>
      <c r="B203" s="139"/>
      <c r="C203" s="35" t="s">
        <v>253</v>
      </c>
      <c r="D203" s="127"/>
      <c r="E203" s="127"/>
      <c r="F203" s="127"/>
      <c r="G203" s="127"/>
      <c r="H203" s="127"/>
      <c r="I203" s="54"/>
      <c r="J203" s="20"/>
      <c r="K203" s="29"/>
    </row>
    <row r="204" spans="1:11" ht="11.4" customHeight="1" x14ac:dyDescent="0.2">
      <c r="A204" s="139"/>
      <c r="B204" s="139"/>
      <c r="C204" s="35" t="s">
        <v>66</v>
      </c>
      <c r="D204" s="90"/>
      <c r="E204" s="138" t="s">
        <v>67</v>
      </c>
      <c r="F204" s="138"/>
      <c r="G204" s="138"/>
      <c r="H204" s="90"/>
      <c r="I204" s="28" t="s">
        <v>59</v>
      </c>
      <c r="J204" s="30">
        <f>IF(AND(D204&gt;0,H204&gt;0),H204-D204+1,)</f>
        <v>0</v>
      </c>
    </row>
    <row r="205" spans="1:11" ht="11.4" customHeight="1" x14ac:dyDescent="0.2">
      <c r="A205" s="139"/>
      <c r="B205" s="139"/>
      <c r="C205" s="35" t="s">
        <v>62</v>
      </c>
      <c r="D205" s="90"/>
      <c r="E205" s="137" t="s">
        <v>63</v>
      </c>
      <c r="F205" s="137"/>
      <c r="G205" s="137"/>
      <c r="H205" s="90"/>
      <c r="I205" s="28" t="s">
        <v>65</v>
      </c>
      <c r="J205" s="27">
        <f>IF(AND(D205&gt;0,H205&gt;0),H205-D205+1,)</f>
        <v>0</v>
      </c>
    </row>
    <row r="206" spans="1:11" x14ac:dyDescent="0.2">
      <c r="A206" s="139"/>
      <c r="B206" s="139"/>
      <c r="C206" s="35" t="s">
        <v>68</v>
      </c>
      <c r="D206" s="91"/>
      <c r="E206" s="129"/>
      <c r="F206" s="129"/>
      <c r="G206" s="129"/>
      <c r="H206" s="129"/>
      <c r="I206" s="129"/>
      <c r="J206" s="33"/>
      <c r="K206" s="29"/>
    </row>
    <row r="207" spans="1:11" ht="34.200000000000003" customHeight="1" x14ac:dyDescent="0.2">
      <c r="A207" s="19" t="s">
        <v>352</v>
      </c>
      <c r="B207" s="130" t="s">
        <v>47</v>
      </c>
      <c r="C207" s="130"/>
      <c r="D207" s="130"/>
      <c r="E207" s="130"/>
      <c r="F207" s="130"/>
      <c r="G207" s="9">
        <f>SUM(G208:G212)</f>
        <v>0</v>
      </c>
      <c r="H207" s="9">
        <f>SUM(H208:H212)</f>
        <v>0</v>
      </c>
      <c r="I207" s="53"/>
      <c r="J207" s="20"/>
      <c r="K207" s="29"/>
    </row>
    <row r="208" spans="1:11" x14ac:dyDescent="0.2">
      <c r="A208" s="21" t="s">
        <v>353</v>
      </c>
      <c r="B208" s="92"/>
      <c r="C208" s="72" t="str">
        <f>IF(B208&gt;0,VLOOKUP(B208,'1 Darbo užmokestis'!B$7:C$16,2,FALSE),"")</f>
        <v/>
      </c>
      <c r="D208" s="73" t="s">
        <v>23</v>
      </c>
      <c r="E208" s="74">
        <f>J$205*8</f>
        <v>0</v>
      </c>
      <c r="F208" s="10">
        <f>IF(B208&gt;0,ROUND(VLOOKUP(B208,'1 Darbo užmokestis'!B$7:D$16,3,FALSE),2),0)</f>
        <v>0</v>
      </c>
      <c r="G208" s="10">
        <f>ROUND(E208*F208,2)</f>
        <v>0</v>
      </c>
      <c r="H208" s="10">
        <f>ROUND(G208*$D$4,2)</f>
        <v>0</v>
      </c>
      <c r="I208" s="75"/>
      <c r="J208" s="18"/>
      <c r="K208" s="29"/>
    </row>
    <row r="209" spans="1:11" x14ac:dyDescent="0.2">
      <c r="A209" s="21" t="s">
        <v>354</v>
      </c>
      <c r="B209" s="92"/>
      <c r="C209" s="72" t="str">
        <f>IF(B209&gt;0,VLOOKUP(B209,'1 Darbo užmokestis'!B$7:C$16,2,FALSE),"")</f>
        <v/>
      </c>
      <c r="D209" s="73" t="s">
        <v>23</v>
      </c>
      <c r="E209" s="74">
        <f t="shared" ref="E209:E212" si="49">J$205*8</f>
        <v>0</v>
      </c>
      <c r="F209" s="10">
        <f>IF(B209&gt;0,ROUND(VLOOKUP(B209,'1 Darbo užmokestis'!B$7:D$16,3,FALSE),2),0)</f>
        <v>0</v>
      </c>
      <c r="G209" s="10">
        <f>ROUND(E209*F209,2)</f>
        <v>0</v>
      </c>
      <c r="H209" s="10">
        <f t="shared" ref="H209" si="50">ROUND(G209*$D$4,2)</f>
        <v>0</v>
      </c>
      <c r="I209" s="75"/>
      <c r="J209" s="18"/>
      <c r="K209" s="29"/>
    </row>
    <row r="210" spans="1:11" x14ac:dyDescent="0.2">
      <c r="A210" s="21" t="s">
        <v>355</v>
      </c>
      <c r="B210" s="92"/>
      <c r="C210" s="72" t="str">
        <f>IF(B210&gt;0,VLOOKUP(B210,'1 Darbo užmokestis'!B$7:C$16,2,FALSE),"")</f>
        <v/>
      </c>
      <c r="D210" s="73" t="s">
        <v>23</v>
      </c>
      <c r="E210" s="74">
        <f t="shared" si="49"/>
        <v>0</v>
      </c>
      <c r="F210" s="10">
        <f>IF(B210&gt;0,ROUND(VLOOKUP(B210,'1 Darbo užmokestis'!B$7:D$16,3,FALSE),2),0)</f>
        <v>0</v>
      </c>
      <c r="G210" s="10">
        <f t="shared" ref="G210:G212" si="51">ROUND(E210*F210,2)</f>
        <v>0</v>
      </c>
      <c r="H210" s="10">
        <f>ROUND(G210*$D$4,2)</f>
        <v>0</v>
      </c>
      <c r="I210" s="75"/>
      <c r="J210" s="18"/>
      <c r="K210" s="29"/>
    </row>
    <row r="211" spans="1:11" x14ac:dyDescent="0.2">
      <c r="A211" s="21" t="s">
        <v>356</v>
      </c>
      <c r="B211" s="92"/>
      <c r="C211" s="72" t="str">
        <f>IF(B211&gt;0,VLOOKUP(B211,'1 Darbo užmokestis'!B$7:C$16,2,FALSE),"")</f>
        <v/>
      </c>
      <c r="D211" s="73" t="s">
        <v>23</v>
      </c>
      <c r="E211" s="74">
        <f t="shared" si="49"/>
        <v>0</v>
      </c>
      <c r="F211" s="10">
        <f>IF(B211&gt;0,ROUND(VLOOKUP(B211,'1 Darbo užmokestis'!B$7:D$16,3,FALSE),2),0)</f>
        <v>0</v>
      </c>
      <c r="G211" s="10">
        <f t="shared" si="51"/>
        <v>0</v>
      </c>
      <c r="H211" s="10">
        <f t="shared" ref="H211:H212" si="52">ROUND(G211*$D$4,2)</f>
        <v>0</v>
      </c>
      <c r="I211" s="75"/>
      <c r="J211" s="18"/>
      <c r="K211" s="29"/>
    </row>
    <row r="212" spans="1:11" x14ac:dyDescent="0.2">
      <c r="A212" s="21" t="s">
        <v>357</v>
      </c>
      <c r="B212" s="92"/>
      <c r="C212" s="72" t="str">
        <f>IF(B212&gt;0,VLOOKUP(B212,'1 Darbo užmokestis'!B$7:C$16,2,FALSE),"")</f>
        <v/>
      </c>
      <c r="D212" s="73" t="s">
        <v>23</v>
      </c>
      <c r="E212" s="74">
        <f t="shared" si="49"/>
        <v>0</v>
      </c>
      <c r="F212" s="10">
        <f>IF(B212&gt;0,ROUND(VLOOKUP(B212,'1 Darbo užmokestis'!B$7:D$16,3,FALSE),2),0)</f>
        <v>0</v>
      </c>
      <c r="G212" s="10">
        <f t="shared" si="51"/>
        <v>0</v>
      </c>
      <c r="H212" s="10">
        <f t="shared" si="52"/>
        <v>0</v>
      </c>
      <c r="I212" s="75"/>
      <c r="J212" s="18"/>
      <c r="K212" s="29"/>
    </row>
    <row r="213" spans="1:11" ht="11.4" customHeight="1" x14ac:dyDescent="0.2">
      <c r="A213" s="19" t="s">
        <v>358</v>
      </c>
      <c r="B213" s="131" t="s">
        <v>441</v>
      </c>
      <c r="C213" s="132"/>
      <c r="D213" s="132"/>
      <c r="E213" s="132"/>
      <c r="F213" s="133"/>
      <c r="G213" s="9">
        <f>SUM(G214:G221)</f>
        <v>0</v>
      </c>
      <c r="H213" s="9">
        <f>SUM(H214:H221)</f>
        <v>0</v>
      </c>
      <c r="I213" s="75"/>
      <c r="J213" s="20"/>
    </row>
    <row r="214" spans="1:11" x14ac:dyDescent="0.2">
      <c r="A214" s="21" t="s">
        <v>359</v>
      </c>
      <c r="B214" s="134" t="s">
        <v>24</v>
      </c>
      <c r="C214" s="134"/>
      <c r="D214" s="76" t="s">
        <v>64</v>
      </c>
      <c r="E214" s="77">
        <f>$J205</f>
        <v>0</v>
      </c>
      <c r="F214" s="10">
        <f>IF(D203&gt;0,VLOOKUP(D203,'Dienpinigiai ir apgyvendinimas'!A$3:C$150,3,FALSE),0)</f>
        <v>0</v>
      </c>
      <c r="G214" s="10">
        <f t="shared" ref="G214:G215" si="53">ROUND(E214*F214,2)</f>
        <v>0</v>
      </c>
      <c r="H214" s="10">
        <f t="shared" ref="H214:H221" si="54">ROUND(G214*$D$4,2)</f>
        <v>0</v>
      </c>
      <c r="I214" s="75"/>
      <c r="J214" s="18"/>
    </row>
    <row r="215" spans="1:11" ht="11.4" customHeight="1" x14ac:dyDescent="0.2">
      <c r="A215" s="21" t="s">
        <v>360</v>
      </c>
      <c r="B215" s="134" t="s">
        <v>53</v>
      </c>
      <c r="C215" s="134"/>
      <c r="D215" s="76" t="s">
        <v>71</v>
      </c>
      <c r="E215" s="77">
        <f>IF(E214&gt;0,$J205-1,0)</f>
        <v>0</v>
      </c>
      <c r="F215" s="10">
        <f>IF(D203&gt;0,VLOOKUP(D203,'Dienpinigiai ir apgyvendinimas'!$A$3:$B$150,2,FALSE),0)</f>
        <v>0</v>
      </c>
      <c r="G215" s="10">
        <f t="shared" si="53"/>
        <v>0</v>
      </c>
      <c r="H215" s="10">
        <f t="shared" si="54"/>
        <v>0</v>
      </c>
      <c r="I215" s="75"/>
      <c r="J215" s="18"/>
    </row>
    <row r="216" spans="1:11" ht="22.8" x14ac:dyDescent="0.2">
      <c r="A216" s="121" t="s">
        <v>361</v>
      </c>
      <c r="B216" s="124" t="s">
        <v>25</v>
      </c>
      <c r="C216" s="103" t="s">
        <v>442</v>
      </c>
      <c r="D216" s="104"/>
      <c r="E216" s="105"/>
      <c r="F216" s="93"/>
      <c r="G216" s="10">
        <f>ROUND(E216*F216,2)</f>
        <v>0</v>
      </c>
      <c r="H216" s="10">
        <f t="shared" si="54"/>
        <v>0</v>
      </c>
      <c r="I216" s="92"/>
      <c r="J216" s="18"/>
    </row>
    <row r="217" spans="1:11" x14ac:dyDescent="0.2">
      <c r="A217" s="122"/>
      <c r="B217" s="125"/>
      <c r="C217" s="103"/>
      <c r="D217" s="104"/>
      <c r="E217" s="105"/>
      <c r="F217" s="93"/>
      <c r="G217" s="10">
        <f>ROUND(E217*F217,2)</f>
        <v>0</v>
      </c>
      <c r="H217" s="10">
        <f t="shared" si="54"/>
        <v>0</v>
      </c>
      <c r="I217" s="92"/>
      <c r="J217" s="18"/>
    </row>
    <row r="218" spans="1:11" x14ac:dyDescent="0.2">
      <c r="A218" s="122"/>
      <c r="B218" s="125"/>
      <c r="C218" s="103"/>
      <c r="D218" s="104"/>
      <c r="E218" s="105"/>
      <c r="F218" s="93"/>
      <c r="G218" s="10">
        <f>ROUND(E218*F218,2)</f>
        <v>0</v>
      </c>
      <c r="H218" s="10">
        <f t="shared" si="54"/>
        <v>0</v>
      </c>
      <c r="I218" s="92"/>
      <c r="J218" s="18"/>
    </row>
    <row r="219" spans="1:11" x14ac:dyDescent="0.2">
      <c r="A219" s="122"/>
      <c r="B219" s="125"/>
      <c r="C219" s="103"/>
      <c r="D219" s="104"/>
      <c r="E219" s="105"/>
      <c r="F219" s="93"/>
      <c r="G219" s="10">
        <f>ROUND(E219*F219,2)</f>
        <v>0</v>
      </c>
      <c r="H219" s="10">
        <f t="shared" si="54"/>
        <v>0</v>
      </c>
      <c r="I219" s="92"/>
      <c r="J219" s="18"/>
    </row>
    <row r="220" spans="1:11" x14ac:dyDescent="0.2">
      <c r="A220" s="123"/>
      <c r="B220" s="126"/>
      <c r="C220" s="103"/>
      <c r="D220" s="104"/>
      <c r="E220" s="105"/>
      <c r="F220" s="93"/>
      <c r="G220" s="10">
        <f>ROUND(E220*F220,2)</f>
        <v>0</v>
      </c>
      <c r="H220" s="10">
        <f t="shared" si="54"/>
        <v>0</v>
      </c>
      <c r="I220" s="92"/>
      <c r="J220" s="18"/>
    </row>
    <row r="221" spans="1:11" ht="11.4" customHeight="1" x14ac:dyDescent="0.2">
      <c r="A221" s="21" t="s">
        <v>362</v>
      </c>
      <c r="B221" s="136" t="s">
        <v>404</v>
      </c>
      <c r="C221" s="136"/>
      <c r="D221" s="78" t="s">
        <v>440</v>
      </c>
      <c r="E221" s="74">
        <v>1</v>
      </c>
      <c r="F221" s="93"/>
      <c r="G221" s="10">
        <f>ROUND(F221,2)</f>
        <v>0</v>
      </c>
      <c r="H221" s="10">
        <f t="shared" si="54"/>
        <v>0</v>
      </c>
      <c r="I221" s="92"/>
      <c r="J221" s="18"/>
    </row>
    <row r="222" spans="1:11" ht="22.8" x14ac:dyDescent="0.2">
      <c r="A222" s="37" t="s">
        <v>363</v>
      </c>
      <c r="B222" s="143" t="s">
        <v>70</v>
      </c>
      <c r="C222" s="144"/>
      <c r="D222" s="79"/>
      <c r="E222" s="80"/>
      <c r="F222" s="81"/>
      <c r="G222" s="38">
        <f>ROUND(G213*D206,2)</f>
        <v>0</v>
      </c>
      <c r="H222" s="38">
        <f>ROUND(G222*$D$4,2)</f>
        <v>0</v>
      </c>
      <c r="I222" s="96" t="s">
        <v>438</v>
      </c>
      <c r="J222" s="18"/>
    </row>
    <row r="223" spans="1:11" x14ac:dyDescent="0.2">
      <c r="A223" s="146" t="s">
        <v>364</v>
      </c>
      <c r="B223" s="147"/>
      <c r="C223" s="147"/>
      <c r="D223" s="147"/>
      <c r="E223" s="147"/>
      <c r="F223" s="148"/>
      <c r="G223" s="26">
        <f>G207+G222</f>
        <v>0</v>
      </c>
      <c r="H223" s="26">
        <f>H207+H222</f>
        <v>0</v>
      </c>
      <c r="I223" s="97"/>
      <c r="J223" s="25"/>
      <c r="K223" s="25"/>
    </row>
    <row r="225" spans="1:11" ht="22.8" customHeight="1" x14ac:dyDescent="0.2">
      <c r="A225" s="139" t="s">
        <v>81</v>
      </c>
      <c r="B225" s="139"/>
      <c r="C225" s="44" t="s">
        <v>58</v>
      </c>
      <c r="D225" s="145"/>
      <c r="E225" s="145"/>
      <c r="F225" s="145"/>
      <c r="G225" s="145"/>
      <c r="H225" s="145"/>
      <c r="I225" s="145"/>
      <c r="J225" s="20"/>
    </row>
    <row r="226" spans="1:11" ht="14.4" x14ac:dyDescent="0.3">
      <c r="A226" s="139"/>
      <c r="B226" s="139"/>
      <c r="C226" s="36" t="s">
        <v>61</v>
      </c>
      <c r="D226" s="85"/>
      <c r="E226" s="86"/>
      <c r="F226" s="86"/>
      <c r="G226" s="86"/>
      <c r="H226" s="86"/>
      <c r="I226" s="87"/>
      <c r="J226" s="20"/>
    </row>
    <row r="227" spans="1:11" ht="11.4" customHeight="1" x14ac:dyDescent="0.2">
      <c r="A227" s="139"/>
      <c r="B227" s="139"/>
      <c r="C227" s="35" t="s">
        <v>253</v>
      </c>
      <c r="D227" s="127"/>
      <c r="E227" s="127"/>
      <c r="F227" s="127"/>
      <c r="G227" s="127"/>
      <c r="H227" s="127"/>
      <c r="I227" s="54"/>
      <c r="J227" s="20"/>
      <c r="K227" s="29"/>
    </row>
    <row r="228" spans="1:11" ht="11.4" customHeight="1" x14ac:dyDescent="0.2">
      <c r="A228" s="139"/>
      <c r="B228" s="139"/>
      <c r="C228" s="35" t="s">
        <v>66</v>
      </c>
      <c r="D228" s="90"/>
      <c r="E228" s="138" t="s">
        <v>67</v>
      </c>
      <c r="F228" s="138"/>
      <c r="G228" s="138"/>
      <c r="H228" s="90"/>
      <c r="I228" s="28" t="s">
        <v>59</v>
      </c>
      <c r="J228" s="30">
        <f>IF(AND(D228&gt;0,H228&gt;0),H228-D228+1,)</f>
        <v>0</v>
      </c>
    </row>
    <row r="229" spans="1:11" ht="11.4" customHeight="1" x14ac:dyDescent="0.2">
      <c r="A229" s="139"/>
      <c r="B229" s="139"/>
      <c r="C229" s="35" t="s">
        <v>62</v>
      </c>
      <c r="D229" s="90"/>
      <c r="E229" s="137" t="s">
        <v>63</v>
      </c>
      <c r="F229" s="137"/>
      <c r="G229" s="137"/>
      <c r="H229" s="90"/>
      <c r="I229" s="28" t="s">
        <v>65</v>
      </c>
      <c r="J229" s="27">
        <f>IF(AND(D229&gt;0,H229&gt;0),H229-D229+1,)</f>
        <v>0</v>
      </c>
    </row>
    <row r="230" spans="1:11" x14ac:dyDescent="0.2">
      <c r="A230" s="139"/>
      <c r="B230" s="139"/>
      <c r="C230" s="35" t="s">
        <v>68</v>
      </c>
      <c r="D230" s="91"/>
      <c r="E230" s="129"/>
      <c r="F230" s="129"/>
      <c r="G230" s="129"/>
      <c r="H230" s="129"/>
      <c r="I230" s="129"/>
      <c r="J230" s="33"/>
      <c r="K230" s="29"/>
    </row>
    <row r="231" spans="1:11" ht="34.200000000000003" customHeight="1" x14ac:dyDescent="0.2">
      <c r="A231" s="19" t="s">
        <v>365</v>
      </c>
      <c r="B231" s="130" t="s">
        <v>47</v>
      </c>
      <c r="C231" s="130"/>
      <c r="D231" s="130"/>
      <c r="E231" s="130"/>
      <c r="F231" s="130"/>
      <c r="G231" s="9">
        <f>SUM(G232:G236)</f>
        <v>0</v>
      </c>
      <c r="H231" s="9">
        <f>SUM(H232:H236)</f>
        <v>0</v>
      </c>
      <c r="I231" s="53"/>
      <c r="J231" s="20"/>
      <c r="K231" s="29"/>
    </row>
    <row r="232" spans="1:11" x14ac:dyDescent="0.2">
      <c r="A232" s="21" t="s">
        <v>366</v>
      </c>
      <c r="B232" s="92"/>
      <c r="C232" s="72" t="str">
        <f>IF(B232&gt;0,VLOOKUP(B232,'1 Darbo užmokestis'!B$7:C$16,2,FALSE),"")</f>
        <v/>
      </c>
      <c r="D232" s="73" t="s">
        <v>23</v>
      </c>
      <c r="E232" s="74">
        <f>J$229*8</f>
        <v>0</v>
      </c>
      <c r="F232" s="10">
        <f>IF(B232&gt;0,ROUND(VLOOKUP(B232,'1 Darbo užmokestis'!B$7:D$16,3,FALSE),2),0)</f>
        <v>0</v>
      </c>
      <c r="G232" s="10">
        <f>ROUND(E232*F232,2)</f>
        <v>0</v>
      </c>
      <c r="H232" s="10">
        <f>ROUND(G232*$D$4,2)</f>
        <v>0</v>
      </c>
      <c r="I232" s="75"/>
      <c r="J232" s="18"/>
      <c r="K232" s="29"/>
    </row>
    <row r="233" spans="1:11" x14ac:dyDescent="0.2">
      <c r="A233" s="21" t="s">
        <v>367</v>
      </c>
      <c r="B233" s="92"/>
      <c r="C233" s="72" t="str">
        <f>IF(B233&gt;0,VLOOKUP(B233,'1 Darbo užmokestis'!B$7:C$16,2,FALSE),"")</f>
        <v/>
      </c>
      <c r="D233" s="73" t="s">
        <v>23</v>
      </c>
      <c r="E233" s="74">
        <f t="shared" ref="E233:E236" si="55">J$229*8</f>
        <v>0</v>
      </c>
      <c r="F233" s="10">
        <f>IF(B233&gt;0,ROUND(VLOOKUP(B233,'1 Darbo užmokestis'!B$7:D$16,3,FALSE),2),0)</f>
        <v>0</v>
      </c>
      <c r="G233" s="10">
        <f>ROUND(E233*F233,2)</f>
        <v>0</v>
      </c>
      <c r="H233" s="10">
        <f t="shared" ref="H233" si="56">ROUND(G233*$D$4,2)</f>
        <v>0</v>
      </c>
      <c r="I233" s="75"/>
      <c r="J233" s="18"/>
      <c r="K233" s="29"/>
    </row>
    <row r="234" spans="1:11" x14ac:dyDescent="0.2">
      <c r="A234" s="21" t="s">
        <v>368</v>
      </c>
      <c r="B234" s="92"/>
      <c r="C234" s="72" t="str">
        <f>IF(B234&gt;0,VLOOKUP(B234,'1 Darbo užmokestis'!B$7:C$16,2,FALSE),"")</f>
        <v/>
      </c>
      <c r="D234" s="73" t="s">
        <v>23</v>
      </c>
      <c r="E234" s="74">
        <f t="shared" si="55"/>
        <v>0</v>
      </c>
      <c r="F234" s="10">
        <f>IF(B234&gt;0,ROUND(VLOOKUP(B234,'1 Darbo užmokestis'!B$7:D$16,3,FALSE),2),0)</f>
        <v>0</v>
      </c>
      <c r="G234" s="10">
        <f t="shared" ref="G234:G236" si="57">ROUND(E234*F234,2)</f>
        <v>0</v>
      </c>
      <c r="H234" s="10">
        <f>ROUND(G234*$D$4,2)</f>
        <v>0</v>
      </c>
      <c r="I234" s="75"/>
      <c r="J234" s="18"/>
      <c r="K234" s="29"/>
    </row>
    <row r="235" spans="1:11" x14ac:dyDescent="0.2">
      <c r="A235" s="21" t="s">
        <v>369</v>
      </c>
      <c r="B235" s="92"/>
      <c r="C235" s="72" t="str">
        <f>IF(B235&gt;0,VLOOKUP(B235,'1 Darbo užmokestis'!B$7:C$16,2,FALSE),"")</f>
        <v/>
      </c>
      <c r="D235" s="73" t="s">
        <v>23</v>
      </c>
      <c r="E235" s="74">
        <f t="shared" si="55"/>
        <v>0</v>
      </c>
      <c r="F235" s="10">
        <f>IF(B235&gt;0,ROUND(VLOOKUP(B235,'1 Darbo užmokestis'!B$7:D$16,3,FALSE),2),0)</f>
        <v>0</v>
      </c>
      <c r="G235" s="10">
        <f t="shared" si="57"/>
        <v>0</v>
      </c>
      <c r="H235" s="10">
        <f t="shared" ref="H235:H236" si="58">ROUND(G235*$D$4,2)</f>
        <v>0</v>
      </c>
      <c r="I235" s="75"/>
      <c r="J235" s="18"/>
      <c r="K235" s="29"/>
    </row>
    <row r="236" spans="1:11" x14ac:dyDescent="0.2">
      <c r="A236" s="21" t="s">
        <v>370</v>
      </c>
      <c r="B236" s="92"/>
      <c r="C236" s="72" t="str">
        <f>IF(B236&gt;0,VLOOKUP(B236,'1 Darbo užmokestis'!B$7:C$16,2,FALSE),"")</f>
        <v/>
      </c>
      <c r="D236" s="73" t="s">
        <v>23</v>
      </c>
      <c r="E236" s="74">
        <f t="shared" si="55"/>
        <v>0</v>
      </c>
      <c r="F236" s="10">
        <f>IF(B236&gt;0,ROUND(VLOOKUP(B236,'1 Darbo užmokestis'!B$7:D$16,3,FALSE),2),0)</f>
        <v>0</v>
      </c>
      <c r="G236" s="10">
        <f t="shared" si="57"/>
        <v>0</v>
      </c>
      <c r="H236" s="10">
        <f t="shared" si="58"/>
        <v>0</v>
      </c>
      <c r="I236" s="75"/>
      <c r="J236" s="18"/>
      <c r="K236" s="29"/>
    </row>
    <row r="237" spans="1:11" ht="11.4" customHeight="1" x14ac:dyDescent="0.2">
      <c r="A237" s="19" t="s">
        <v>371</v>
      </c>
      <c r="B237" s="131" t="s">
        <v>441</v>
      </c>
      <c r="C237" s="132"/>
      <c r="D237" s="132"/>
      <c r="E237" s="132"/>
      <c r="F237" s="133"/>
      <c r="G237" s="9">
        <f>SUM(G238:G245)</f>
        <v>0</v>
      </c>
      <c r="H237" s="9">
        <f>SUM(H238:H245)</f>
        <v>0</v>
      </c>
      <c r="I237" s="75"/>
      <c r="J237" s="20"/>
      <c r="K237" s="29"/>
    </row>
    <row r="238" spans="1:11" x14ac:dyDescent="0.2">
      <c r="A238" s="21" t="s">
        <v>372</v>
      </c>
      <c r="B238" s="134" t="s">
        <v>24</v>
      </c>
      <c r="C238" s="134"/>
      <c r="D238" s="76" t="s">
        <v>64</v>
      </c>
      <c r="E238" s="77">
        <f>$J229</f>
        <v>0</v>
      </c>
      <c r="F238" s="10">
        <f>IF(D227&gt;0,VLOOKUP(D227,'Dienpinigiai ir apgyvendinimas'!A$3:C$150,3,FALSE),0)</f>
        <v>0</v>
      </c>
      <c r="G238" s="10">
        <f t="shared" ref="G238:G239" si="59">ROUND(E238*F238,2)</f>
        <v>0</v>
      </c>
      <c r="H238" s="10">
        <f t="shared" ref="H238:H245" si="60">ROUND(G238*$D$4,2)</f>
        <v>0</v>
      </c>
      <c r="I238" s="75"/>
      <c r="J238" s="18"/>
    </row>
    <row r="239" spans="1:11" ht="11.4" customHeight="1" x14ac:dyDescent="0.2">
      <c r="A239" s="21" t="s">
        <v>373</v>
      </c>
      <c r="B239" s="134" t="s">
        <v>53</v>
      </c>
      <c r="C239" s="134"/>
      <c r="D239" s="76" t="s">
        <v>71</v>
      </c>
      <c r="E239" s="77">
        <f>IF(E238&gt;0,$J229-1,0)</f>
        <v>0</v>
      </c>
      <c r="F239" s="10">
        <f>IF(D227&gt;0,VLOOKUP(D227,'Dienpinigiai ir apgyvendinimas'!$A$3:$B$150,2,FALSE),0)</f>
        <v>0</v>
      </c>
      <c r="G239" s="10">
        <f t="shared" si="59"/>
        <v>0</v>
      </c>
      <c r="H239" s="10">
        <f t="shared" si="60"/>
        <v>0</v>
      </c>
      <c r="I239" s="75"/>
      <c r="J239" s="18"/>
    </row>
    <row r="240" spans="1:11" ht="22.8" x14ac:dyDescent="0.2">
      <c r="A240" s="121" t="s">
        <v>374</v>
      </c>
      <c r="B240" s="124" t="s">
        <v>25</v>
      </c>
      <c r="C240" s="103" t="s">
        <v>442</v>
      </c>
      <c r="D240" s="104"/>
      <c r="E240" s="105"/>
      <c r="F240" s="93"/>
      <c r="G240" s="10">
        <f>ROUND(E240*F240,2)</f>
        <v>0</v>
      </c>
      <c r="H240" s="10">
        <f t="shared" si="60"/>
        <v>0</v>
      </c>
      <c r="I240" s="92"/>
      <c r="J240" s="18"/>
    </row>
    <row r="241" spans="1:11" x14ac:dyDescent="0.2">
      <c r="A241" s="122"/>
      <c r="B241" s="125"/>
      <c r="C241" s="103"/>
      <c r="D241" s="104"/>
      <c r="E241" s="105"/>
      <c r="F241" s="93"/>
      <c r="G241" s="10">
        <f>ROUND(E241*F241,2)</f>
        <v>0</v>
      </c>
      <c r="H241" s="10">
        <f t="shared" si="60"/>
        <v>0</v>
      </c>
      <c r="I241" s="92"/>
      <c r="J241" s="18"/>
    </row>
    <row r="242" spans="1:11" x14ac:dyDescent="0.2">
      <c r="A242" s="122"/>
      <c r="B242" s="125"/>
      <c r="C242" s="103"/>
      <c r="D242" s="104"/>
      <c r="E242" s="105"/>
      <c r="F242" s="93"/>
      <c r="G242" s="10">
        <f>ROUND(E242*F242,2)</f>
        <v>0</v>
      </c>
      <c r="H242" s="10">
        <f t="shared" si="60"/>
        <v>0</v>
      </c>
      <c r="I242" s="92"/>
      <c r="J242" s="18"/>
    </row>
    <row r="243" spans="1:11" x14ac:dyDescent="0.2">
      <c r="A243" s="122"/>
      <c r="B243" s="125"/>
      <c r="C243" s="103"/>
      <c r="D243" s="104"/>
      <c r="E243" s="105"/>
      <c r="F243" s="93"/>
      <c r="G243" s="10">
        <f>ROUND(E243*F243,2)</f>
        <v>0</v>
      </c>
      <c r="H243" s="10">
        <f t="shared" si="60"/>
        <v>0</v>
      </c>
      <c r="I243" s="92"/>
      <c r="J243" s="18"/>
    </row>
    <row r="244" spans="1:11" x14ac:dyDescent="0.2">
      <c r="A244" s="123"/>
      <c r="B244" s="126"/>
      <c r="C244" s="103"/>
      <c r="D244" s="104"/>
      <c r="E244" s="105"/>
      <c r="F244" s="93"/>
      <c r="G244" s="10">
        <f>ROUND(E244*F244,2)</f>
        <v>0</v>
      </c>
      <c r="H244" s="10">
        <f t="shared" si="60"/>
        <v>0</v>
      </c>
      <c r="I244" s="92"/>
      <c r="J244" s="18"/>
    </row>
    <row r="245" spans="1:11" ht="11.4" customHeight="1" x14ac:dyDescent="0.2">
      <c r="A245" s="21" t="s">
        <v>375</v>
      </c>
      <c r="B245" s="136" t="s">
        <v>404</v>
      </c>
      <c r="C245" s="136"/>
      <c r="D245" s="78" t="s">
        <v>440</v>
      </c>
      <c r="E245" s="74">
        <v>1</v>
      </c>
      <c r="F245" s="93"/>
      <c r="G245" s="10">
        <f>ROUND(F245,2)</f>
        <v>0</v>
      </c>
      <c r="H245" s="10">
        <f t="shared" si="60"/>
        <v>0</v>
      </c>
      <c r="I245" s="92"/>
      <c r="J245" s="18"/>
    </row>
    <row r="246" spans="1:11" ht="22.8" x14ac:dyDescent="0.2">
      <c r="A246" s="37" t="s">
        <v>376</v>
      </c>
      <c r="B246" s="143" t="s">
        <v>70</v>
      </c>
      <c r="C246" s="144"/>
      <c r="D246" s="79"/>
      <c r="E246" s="80"/>
      <c r="F246" s="81"/>
      <c r="G246" s="38">
        <f>ROUND(G237*D230,2)</f>
        <v>0</v>
      </c>
      <c r="H246" s="38">
        <f>ROUND(G246*$D$4,2)</f>
        <v>0</v>
      </c>
      <c r="I246" s="96" t="s">
        <v>438</v>
      </c>
      <c r="J246" s="18"/>
    </row>
    <row r="247" spans="1:11" x14ac:dyDescent="0.2">
      <c r="A247" s="146" t="s">
        <v>377</v>
      </c>
      <c r="B247" s="147"/>
      <c r="C247" s="147"/>
      <c r="D247" s="147"/>
      <c r="E247" s="147"/>
      <c r="F247" s="148"/>
      <c r="G247" s="26">
        <f>G231+G246</f>
        <v>0</v>
      </c>
      <c r="H247" s="26">
        <f>H231+H246</f>
        <v>0</v>
      </c>
      <c r="I247" s="97"/>
      <c r="J247" s="25"/>
      <c r="K247" s="25"/>
    </row>
    <row r="249" spans="1:11" ht="22.8" customHeight="1" x14ac:dyDescent="0.2">
      <c r="A249" s="139" t="s">
        <v>82</v>
      </c>
      <c r="B249" s="139"/>
      <c r="C249" s="44" t="s">
        <v>58</v>
      </c>
      <c r="D249" s="145"/>
      <c r="E249" s="145"/>
      <c r="F249" s="145"/>
      <c r="G249" s="145"/>
      <c r="H249" s="145"/>
      <c r="I249" s="145"/>
      <c r="J249" s="20"/>
    </row>
    <row r="250" spans="1:11" ht="14.4" x14ac:dyDescent="0.3">
      <c r="A250" s="139"/>
      <c r="B250" s="139"/>
      <c r="C250" s="36" t="s">
        <v>61</v>
      </c>
      <c r="D250" s="85"/>
      <c r="E250" s="86"/>
      <c r="F250" s="86"/>
      <c r="G250" s="86"/>
      <c r="H250" s="86"/>
      <c r="I250" s="87"/>
      <c r="J250" s="20"/>
    </row>
    <row r="251" spans="1:11" ht="11.4" customHeight="1" x14ac:dyDescent="0.2">
      <c r="A251" s="139"/>
      <c r="B251" s="139"/>
      <c r="C251" s="35" t="s">
        <v>253</v>
      </c>
      <c r="D251" s="127"/>
      <c r="E251" s="127"/>
      <c r="F251" s="127"/>
      <c r="G251" s="127"/>
      <c r="H251" s="127"/>
      <c r="I251" s="54"/>
      <c r="J251" s="20"/>
      <c r="K251" s="29"/>
    </row>
    <row r="252" spans="1:11" ht="11.4" customHeight="1" x14ac:dyDescent="0.2">
      <c r="A252" s="139"/>
      <c r="B252" s="139"/>
      <c r="C252" s="35" t="s">
        <v>66</v>
      </c>
      <c r="D252" s="90"/>
      <c r="E252" s="138" t="s">
        <v>67</v>
      </c>
      <c r="F252" s="138"/>
      <c r="G252" s="138"/>
      <c r="H252" s="90"/>
      <c r="I252" s="28" t="s">
        <v>59</v>
      </c>
      <c r="J252" s="30">
        <f>IF(AND(D252&gt;0,H252&gt;0),H252-D252+1,)</f>
        <v>0</v>
      </c>
    </row>
    <row r="253" spans="1:11" ht="11.4" customHeight="1" x14ac:dyDescent="0.2">
      <c r="A253" s="139"/>
      <c r="B253" s="139"/>
      <c r="C253" s="35" t="s">
        <v>62</v>
      </c>
      <c r="D253" s="90"/>
      <c r="E253" s="137" t="s">
        <v>63</v>
      </c>
      <c r="F253" s="137"/>
      <c r="G253" s="137"/>
      <c r="H253" s="90"/>
      <c r="I253" s="28" t="s">
        <v>65</v>
      </c>
      <c r="J253" s="27">
        <f>IF(AND(D253&gt;0,H253&gt;0),H253-D253+1,)</f>
        <v>0</v>
      </c>
    </row>
    <row r="254" spans="1:11" x14ac:dyDescent="0.2">
      <c r="A254" s="139"/>
      <c r="B254" s="139"/>
      <c r="C254" s="35" t="s">
        <v>68</v>
      </c>
      <c r="D254" s="91"/>
      <c r="E254" s="129"/>
      <c r="F254" s="129"/>
      <c r="G254" s="129"/>
      <c r="H254" s="129"/>
      <c r="I254" s="129"/>
      <c r="J254" s="33"/>
    </row>
    <row r="255" spans="1:11" ht="34.200000000000003" customHeight="1" x14ac:dyDescent="0.2">
      <c r="A255" s="19" t="s">
        <v>378</v>
      </c>
      <c r="B255" s="130" t="s">
        <v>47</v>
      </c>
      <c r="C255" s="130"/>
      <c r="D255" s="130"/>
      <c r="E255" s="130"/>
      <c r="F255" s="130"/>
      <c r="G255" s="9">
        <f>SUM(G256:G260)</f>
        <v>0</v>
      </c>
      <c r="H255" s="9">
        <f>SUM(H256:H260)</f>
        <v>0</v>
      </c>
      <c r="I255" s="53"/>
      <c r="J255" s="20"/>
    </row>
    <row r="256" spans="1:11" x14ac:dyDescent="0.2">
      <c r="A256" s="21" t="s">
        <v>379</v>
      </c>
      <c r="B256" s="92"/>
      <c r="C256" s="72" t="str">
        <f>IF(B256&gt;0,VLOOKUP(B256,'1 Darbo užmokestis'!B$7:C$16,2,FALSE),"")</f>
        <v/>
      </c>
      <c r="D256" s="73" t="s">
        <v>23</v>
      </c>
      <c r="E256" s="74">
        <f>J$253*8</f>
        <v>0</v>
      </c>
      <c r="F256" s="10">
        <f>IF(B256&gt;0,ROUND(VLOOKUP(B256,'1 Darbo užmokestis'!B$7:D$16,3,FALSE),2),0)</f>
        <v>0</v>
      </c>
      <c r="G256" s="10">
        <f>ROUND(E256*F256,2)</f>
        <v>0</v>
      </c>
      <c r="H256" s="10">
        <f>ROUND(G256*$D$4,2)</f>
        <v>0</v>
      </c>
      <c r="I256" s="75"/>
      <c r="J256" s="18"/>
    </row>
    <row r="257" spans="1:11" x14ac:dyDescent="0.2">
      <c r="A257" s="21" t="s">
        <v>380</v>
      </c>
      <c r="B257" s="92"/>
      <c r="C257" s="72" t="str">
        <f>IF(B257&gt;0,VLOOKUP(B257,'1 Darbo užmokestis'!B$7:C$16,2,FALSE),"")</f>
        <v/>
      </c>
      <c r="D257" s="73" t="s">
        <v>23</v>
      </c>
      <c r="E257" s="74">
        <f t="shared" ref="E257:E260" si="61">J$253*8</f>
        <v>0</v>
      </c>
      <c r="F257" s="10">
        <f>IF(B257&gt;0,ROUND(VLOOKUP(B257,'1 Darbo užmokestis'!B$7:D$16,3,FALSE),2),0)</f>
        <v>0</v>
      </c>
      <c r="G257" s="10">
        <f>ROUND(E257*F257,2)</f>
        <v>0</v>
      </c>
      <c r="H257" s="10">
        <f t="shared" ref="H257" si="62">ROUND(G257*$D$4,2)</f>
        <v>0</v>
      </c>
      <c r="I257" s="75"/>
      <c r="J257" s="18"/>
    </row>
    <row r="258" spans="1:11" x14ac:dyDescent="0.2">
      <c r="A258" s="21" t="s">
        <v>381</v>
      </c>
      <c r="B258" s="92"/>
      <c r="C258" s="72" t="str">
        <f>IF(B258&gt;0,VLOOKUP(B258,'1 Darbo užmokestis'!B$7:C$16,2,FALSE),"")</f>
        <v/>
      </c>
      <c r="D258" s="73" t="s">
        <v>23</v>
      </c>
      <c r="E258" s="74">
        <f t="shared" si="61"/>
        <v>0</v>
      </c>
      <c r="F258" s="10">
        <f>IF(B258&gt;0,ROUND(VLOOKUP(B258,'1 Darbo užmokestis'!B$7:D$16,3,FALSE),2),0)</f>
        <v>0</v>
      </c>
      <c r="G258" s="10">
        <f t="shared" ref="G258:G260" si="63">ROUND(E258*F258,2)</f>
        <v>0</v>
      </c>
      <c r="H258" s="10">
        <f>ROUND(G258*$D$4,2)</f>
        <v>0</v>
      </c>
      <c r="I258" s="75"/>
      <c r="J258" s="18"/>
    </row>
    <row r="259" spans="1:11" x14ac:dyDescent="0.2">
      <c r="A259" s="21" t="s">
        <v>382</v>
      </c>
      <c r="B259" s="92"/>
      <c r="C259" s="72" t="str">
        <f>IF(B259&gt;0,VLOOKUP(B259,'1 Darbo užmokestis'!B$7:C$16,2,FALSE),"")</f>
        <v/>
      </c>
      <c r="D259" s="73" t="s">
        <v>23</v>
      </c>
      <c r="E259" s="74">
        <f t="shared" si="61"/>
        <v>0</v>
      </c>
      <c r="F259" s="10">
        <f>IF(B259&gt;0,ROUND(VLOOKUP(B259,'1 Darbo užmokestis'!B$7:D$16,3,FALSE),2),0)</f>
        <v>0</v>
      </c>
      <c r="G259" s="10">
        <f t="shared" si="63"/>
        <v>0</v>
      </c>
      <c r="H259" s="10">
        <f t="shared" ref="H259:H260" si="64">ROUND(G259*$D$4,2)</f>
        <v>0</v>
      </c>
      <c r="I259" s="75"/>
      <c r="J259" s="18"/>
    </row>
    <row r="260" spans="1:11" x14ac:dyDescent="0.2">
      <c r="A260" s="21" t="s">
        <v>383</v>
      </c>
      <c r="B260" s="92"/>
      <c r="C260" s="72" t="str">
        <f>IF(B260&gt;0,VLOOKUP(B260,'1 Darbo užmokestis'!B$7:C$16,2,FALSE),"")</f>
        <v/>
      </c>
      <c r="D260" s="73" t="s">
        <v>23</v>
      </c>
      <c r="E260" s="74">
        <f t="shared" si="61"/>
        <v>0</v>
      </c>
      <c r="F260" s="10">
        <f>IF(B260&gt;0,ROUND(VLOOKUP(B260,'1 Darbo užmokestis'!B$7:D$16,3,FALSE),2),0)</f>
        <v>0</v>
      </c>
      <c r="G260" s="10">
        <f t="shared" si="63"/>
        <v>0</v>
      </c>
      <c r="H260" s="10">
        <f t="shared" si="64"/>
        <v>0</v>
      </c>
      <c r="I260" s="75"/>
      <c r="J260" s="18"/>
    </row>
    <row r="261" spans="1:11" ht="11.4" customHeight="1" x14ac:dyDescent="0.2">
      <c r="A261" s="19" t="s">
        <v>384</v>
      </c>
      <c r="B261" s="131" t="s">
        <v>441</v>
      </c>
      <c r="C261" s="132"/>
      <c r="D261" s="132"/>
      <c r="E261" s="132"/>
      <c r="F261" s="133"/>
      <c r="G261" s="9">
        <f>SUM(G262:G269)</f>
        <v>0</v>
      </c>
      <c r="H261" s="9">
        <f>SUM(H262:H269)</f>
        <v>0</v>
      </c>
      <c r="I261" s="75"/>
      <c r="J261" s="20"/>
    </row>
    <row r="262" spans="1:11" x14ac:dyDescent="0.2">
      <c r="A262" s="21" t="s">
        <v>385</v>
      </c>
      <c r="B262" s="134" t="s">
        <v>24</v>
      </c>
      <c r="C262" s="134"/>
      <c r="D262" s="76" t="s">
        <v>64</v>
      </c>
      <c r="E262" s="77">
        <f>$J253</f>
        <v>0</v>
      </c>
      <c r="F262" s="10">
        <f>IF(D251&gt;0,VLOOKUP(D251,'Dienpinigiai ir apgyvendinimas'!A$3:C$150,3,FALSE),0)</f>
        <v>0</v>
      </c>
      <c r="G262" s="10">
        <f t="shared" ref="G262:G263" si="65">ROUND(E262*F262,2)</f>
        <v>0</v>
      </c>
      <c r="H262" s="10">
        <f t="shared" ref="H262:H269" si="66">ROUND(G262*$D$4,2)</f>
        <v>0</v>
      </c>
      <c r="I262" s="75"/>
      <c r="J262" s="18"/>
    </row>
    <row r="263" spans="1:11" ht="11.4" customHeight="1" x14ac:dyDescent="0.2">
      <c r="A263" s="21" t="s">
        <v>386</v>
      </c>
      <c r="B263" s="134" t="s">
        <v>53</v>
      </c>
      <c r="C263" s="134"/>
      <c r="D263" s="76" t="s">
        <v>71</v>
      </c>
      <c r="E263" s="77">
        <f>IF(E262&gt;0,$J253-1,0)</f>
        <v>0</v>
      </c>
      <c r="F263" s="10">
        <f>IF(D251&gt;0,VLOOKUP(D251,'Dienpinigiai ir apgyvendinimas'!$A$3:$B$150,2,FALSE),0)</f>
        <v>0</v>
      </c>
      <c r="G263" s="10">
        <f t="shared" si="65"/>
        <v>0</v>
      </c>
      <c r="H263" s="10">
        <f t="shared" si="66"/>
        <v>0</v>
      </c>
      <c r="I263" s="75"/>
      <c r="J263" s="18"/>
    </row>
    <row r="264" spans="1:11" ht="22.8" x14ac:dyDescent="0.2">
      <c r="A264" s="121" t="s">
        <v>387</v>
      </c>
      <c r="B264" s="124" t="s">
        <v>25</v>
      </c>
      <c r="C264" s="103" t="s">
        <v>442</v>
      </c>
      <c r="D264" s="104"/>
      <c r="E264" s="105"/>
      <c r="F264" s="93"/>
      <c r="G264" s="10">
        <f>ROUND(E264*F264,2)</f>
        <v>0</v>
      </c>
      <c r="H264" s="10">
        <f t="shared" si="66"/>
        <v>0</v>
      </c>
      <c r="I264" s="92"/>
      <c r="J264" s="18"/>
    </row>
    <row r="265" spans="1:11" x14ac:dyDescent="0.2">
      <c r="A265" s="122"/>
      <c r="B265" s="125"/>
      <c r="C265" s="103"/>
      <c r="D265" s="104"/>
      <c r="E265" s="105"/>
      <c r="F265" s="93"/>
      <c r="G265" s="10">
        <f>ROUND(E265*F265,2)</f>
        <v>0</v>
      </c>
      <c r="H265" s="10">
        <f t="shared" si="66"/>
        <v>0</v>
      </c>
      <c r="I265" s="92"/>
      <c r="J265" s="18"/>
    </row>
    <row r="266" spans="1:11" x14ac:dyDescent="0.2">
      <c r="A266" s="122"/>
      <c r="B266" s="125"/>
      <c r="C266" s="103"/>
      <c r="D266" s="104"/>
      <c r="E266" s="105"/>
      <c r="F266" s="93"/>
      <c r="G266" s="10">
        <f>ROUND(E266*F266,2)</f>
        <v>0</v>
      </c>
      <c r="H266" s="10">
        <f t="shared" si="66"/>
        <v>0</v>
      </c>
      <c r="I266" s="92"/>
      <c r="J266" s="18"/>
    </row>
    <row r="267" spans="1:11" x14ac:dyDescent="0.2">
      <c r="A267" s="122"/>
      <c r="B267" s="125"/>
      <c r="C267" s="103"/>
      <c r="D267" s="104"/>
      <c r="E267" s="105"/>
      <c r="F267" s="93"/>
      <c r="G267" s="10">
        <f>ROUND(E267*F267,2)</f>
        <v>0</v>
      </c>
      <c r="H267" s="10">
        <f t="shared" si="66"/>
        <v>0</v>
      </c>
      <c r="I267" s="92"/>
      <c r="J267" s="18"/>
    </row>
    <row r="268" spans="1:11" x14ac:dyDescent="0.2">
      <c r="A268" s="123"/>
      <c r="B268" s="126"/>
      <c r="C268" s="103"/>
      <c r="D268" s="104"/>
      <c r="E268" s="105"/>
      <c r="F268" s="93"/>
      <c r="G268" s="10">
        <f>ROUND(E268*F268,2)</f>
        <v>0</v>
      </c>
      <c r="H268" s="10">
        <f t="shared" si="66"/>
        <v>0</v>
      </c>
      <c r="I268" s="92"/>
      <c r="J268" s="18"/>
    </row>
    <row r="269" spans="1:11" x14ac:dyDescent="0.2">
      <c r="A269" s="21" t="s">
        <v>388</v>
      </c>
      <c r="B269" s="136" t="s">
        <v>404</v>
      </c>
      <c r="C269" s="136"/>
      <c r="D269" s="78" t="s">
        <v>440</v>
      </c>
      <c r="E269" s="74">
        <v>1</v>
      </c>
      <c r="F269" s="93"/>
      <c r="G269" s="10">
        <f>ROUND(F269,2)</f>
        <v>0</v>
      </c>
      <c r="H269" s="10">
        <f t="shared" si="66"/>
        <v>0</v>
      </c>
      <c r="I269" s="92"/>
      <c r="J269" s="18"/>
    </row>
    <row r="270" spans="1:11" ht="22.8" x14ac:dyDescent="0.2">
      <c r="A270" s="37" t="s">
        <v>389</v>
      </c>
      <c r="B270" s="143" t="s">
        <v>70</v>
      </c>
      <c r="C270" s="144"/>
      <c r="D270" s="79"/>
      <c r="E270" s="80"/>
      <c r="F270" s="81"/>
      <c r="G270" s="38">
        <f>ROUND(G261*D254,2)</f>
        <v>0</v>
      </c>
      <c r="H270" s="38">
        <f>ROUND(G270*$D$4,2)</f>
        <v>0</v>
      </c>
      <c r="I270" s="96" t="s">
        <v>438</v>
      </c>
      <c r="J270" s="18"/>
    </row>
    <row r="271" spans="1:11" x14ac:dyDescent="0.2">
      <c r="A271" s="146" t="s">
        <v>390</v>
      </c>
      <c r="B271" s="147"/>
      <c r="C271" s="147"/>
      <c r="D271" s="147"/>
      <c r="E271" s="147"/>
      <c r="F271" s="148"/>
      <c r="G271" s="26">
        <f>G255+G270</f>
        <v>0</v>
      </c>
      <c r="H271" s="26">
        <f>H255+H270</f>
        <v>0</v>
      </c>
      <c r="I271" s="97"/>
      <c r="J271" s="25"/>
      <c r="K271" s="25"/>
    </row>
    <row r="273" spans="1:11" ht="23.4" customHeight="1" x14ac:dyDescent="0.2">
      <c r="A273" s="139" t="s">
        <v>83</v>
      </c>
      <c r="B273" s="139"/>
      <c r="C273" s="44" t="s">
        <v>58</v>
      </c>
      <c r="D273" s="145"/>
      <c r="E273" s="145"/>
      <c r="F273" s="145"/>
      <c r="G273" s="145"/>
      <c r="H273" s="145"/>
      <c r="I273" s="145"/>
      <c r="J273" s="20"/>
    </row>
    <row r="274" spans="1:11" ht="14.4" x14ac:dyDescent="0.3">
      <c r="A274" s="139"/>
      <c r="B274" s="139"/>
      <c r="C274" s="36" t="s">
        <v>61</v>
      </c>
      <c r="D274" s="85"/>
      <c r="E274" s="86"/>
      <c r="F274" s="86"/>
      <c r="G274" s="86"/>
      <c r="H274" s="86"/>
      <c r="I274" s="87"/>
      <c r="J274" s="20"/>
    </row>
    <row r="275" spans="1:11" ht="11.4" customHeight="1" x14ac:dyDescent="0.2">
      <c r="A275" s="139"/>
      <c r="B275" s="139"/>
      <c r="C275" s="35" t="s">
        <v>253</v>
      </c>
      <c r="D275" s="127"/>
      <c r="E275" s="127"/>
      <c r="F275" s="127"/>
      <c r="G275" s="127"/>
      <c r="H275" s="127"/>
      <c r="I275" s="54"/>
      <c r="J275" s="20"/>
      <c r="K275" s="29"/>
    </row>
    <row r="276" spans="1:11" ht="11.4" customHeight="1" x14ac:dyDescent="0.2">
      <c r="A276" s="139"/>
      <c r="B276" s="139"/>
      <c r="C276" s="35" t="s">
        <v>66</v>
      </c>
      <c r="D276" s="90"/>
      <c r="E276" s="138" t="s">
        <v>67</v>
      </c>
      <c r="F276" s="138"/>
      <c r="G276" s="138"/>
      <c r="H276" s="90"/>
      <c r="I276" s="28" t="s">
        <v>59</v>
      </c>
      <c r="J276" s="30">
        <f>IF(AND(D276&gt;0,H276&gt;0),H276-D276+1,)</f>
        <v>0</v>
      </c>
    </row>
    <row r="277" spans="1:11" ht="11.4" customHeight="1" x14ac:dyDescent="0.2">
      <c r="A277" s="139"/>
      <c r="B277" s="139"/>
      <c r="C277" s="35" t="s">
        <v>62</v>
      </c>
      <c r="D277" s="90"/>
      <c r="E277" s="137" t="s">
        <v>63</v>
      </c>
      <c r="F277" s="137"/>
      <c r="G277" s="137"/>
      <c r="H277" s="90"/>
      <c r="I277" s="28" t="s">
        <v>65</v>
      </c>
      <c r="J277" s="27">
        <f>IF(AND(D277&gt;0,H277&gt;0),H277-D277+1,)</f>
        <v>0</v>
      </c>
    </row>
    <row r="278" spans="1:11" x14ac:dyDescent="0.2">
      <c r="A278" s="139"/>
      <c r="B278" s="139"/>
      <c r="C278" s="35" t="s">
        <v>68</v>
      </c>
      <c r="D278" s="91"/>
      <c r="E278" s="129"/>
      <c r="F278" s="129"/>
      <c r="G278" s="129"/>
      <c r="H278" s="129"/>
      <c r="I278" s="129"/>
      <c r="J278" s="33"/>
      <c r="K278" s="29"/>
    </row>
    <row r="279" spans="1:11" ht="34.200000000000003" customHeight="1" x14ac:dyDescent="0.2">
      <c r="A279" s="19" t="s">
        <v>391</v>
      </c>
      <c r="B279" s="130" t="s">
        <v>47</v>
      </c>
      <c r="C279" s="130"/>
      <c r="D279" s="130"/>
      <c r="E279" s="130"/>
      <c r="F279" s="130"/>
      <c r="G279" s="9">
        <f>SUM(G280:G284)</f>
        <v>0</v>
      </c>
      <c r="H279" s="9">
        <f>SUM(H280:H284)</f>
        <v>0</v>
      </c>
      <c r="I279" s="53"/>
      <c r="J279" s="20"/>
      <c r="K279" s="29"/>
    </row>
    <row r="280" spans="1:11" x14ac:dyDescent="0.2">
      <c r="A280" s="21" t="s">
        <v>392</v>
      </c>
      <c r="B280" s="92"/>
      <c r="C280" s="72" t="str">
        <f>IF(B280&gt;0,VLOOKUP(B280,'1 Darbo užmokestis'!B$7:C$16,2,FALSE),"")</f>
        <v/>
      </c>
      <c r="D280" s="73" t="s">
        <v>23</v>
      </c>
      <c r="E280" s="74">
        <f>J$277*8</f>
        <v>0</v>
      </c>
      <c r="F280" s="10">
        <f>IF(B280&gt;0,ROUND(VLOOKUP(B280,'1 Darbo užmokestis'!B$7:D$16,3,FALSE),2),0)</f>
        <v>0</v>
      </c>
      <c r="G280" s="10">
        <f>ROUND(E280*F280,2)</f>
        <v>0</v>
      </c>
      <c r="H280" s="10">
        <f>ROUND(G280*$D$4,2)</f>
        <v>0</v>
      </c>
      <c r="I280" s="75"/>
      <c r="J280" s="18"/>
      <c r="K280" s="29"/>
    </row>
    <row r="281" spans="1:11" x14ac:dyDescent="0.2">
      <c r="A281" s="21" t="s">
        <v>393</v>
      </c>
      <c r="B281" s="92"/>
      <c r="C281" s="72" t="str">
        <f>IF(B281&gt;0,VLOOKUP(B281,'1 Darbo užmokestis'!B$7:C$16,2,FALSE),"")</f>
        <v/>
      </c>
      <c r="D281" s="73" t="s">
        <v>23</v>
      </c>
      <c r="E281" s="74">
        <f t="shared" ref="E281:E284" si="67">J$277*8</f>
        <v>0</v>
      </c>
      <c r="F281" s="10">
        <f>IF(B281&gt;0,ROUND(VLOOKUP(B281,'1 Darbo užmokestis'!B$7:D$16,3,FALSE),2),0)</f>
        <v>0</v>
      </c>
      <c r="G281" s="10">
        <f>ROUND(E281*F281,2)</f>
        <v>0</v>
      </c>
      <c r="H281" s="10">
        <f t="shared" ref="H281" si="68">ROUND(G281*$D$4,2)</f>
        <v>0</v>
      </c>
      <c r="I281" s="75"/>
      <c r="J281" s="18"/>
      <c r="K281" s="29"/>
    </row>
    <row r="282" spans="1:11" x14ac:dyDescent="0.2">
      <c r="A282" s="21" t="s">
        <v>394</v>
      </c>
      <c r="B282" s="92"/>
      <c r="C282" s="72" t="str">
        <f>IF(B282&gt;0,VLOOKUP(B282,'1 Darbo užmokestis'!B$7:C$16,2,FALSE),"")</f>
        <v/>
      </c>
      <c r="D282" s="73" t="s">
        <v>23</v>
      </c>
      <c r="E282" s="74">
        <f t="shared" si="67"/>
        <v>0</v>
      </c>
      <c r="F282" s="10">
        <f>IF(B282&gt;0,ROUND(VLOOKUP(B282,'1 Darbo užmokestis'!B$7:D$16,3,FALSE),2),0)</f>
        <v>0</v>
      </c>
      <c r="G282" s="10">
        <f t="shared" ref="G282:G284" si="69">ROUND(E282*F282,2)</f>
        <v>0</v>
      </c>
      <c r="H282" s="10">
        <f>ROUND(G282*$D$4,2)</f>
        <v>0</v>
      </c>
      <c r="I282" s="75"/>
      <c r="J282" s="18"/>
      <c r="K282" s="29"/>
    </row>
    <row r="283" spans="1:11" x14ac:dyDescent="0.2">
      <c r="A283" s="21" t="s">
        <v>395</v>
      </c>
      <c r="B283" s="92"/>
      <c r="C283" s="72" t="str">
        <f>IF(B283&gt;0,VLOOKUP(B283,'1 Darbo užmokestis'!B$7:C$16,2,FALSE),"")</f>
        <v/>
      </c>
      <c r="D283" s="73" t="s">
        <v>23</v>
      </c>
      <c r="E283" s="74">
        <f t="shared" si="67"/>
        <v>0</v>
      </c>
      <c r="F283" s="10">
        <f>IF(B283&gt;0,ROUND(VLOOKUP(B283,'1 Darbo užmokestis'!B$7:D$16,3,FALSE),2),0)</f>
        <v>0</v>
      </c>
      <c r="G283" s="10">
        <f t="shared" si="69"/>
        <v>0</v>
      </c>
      <c r="H283" s="10">
        <f t="shared" ref="H283:H284" si="70">ROUND(G283*$D$4,2)</f>
        <v>0</v>
      </c>
      <c r="I283" s="75"/>
      <c r="J283" s="18"/>
      <c r="K283" s="29"/>
    </row>
    <row r="284" spans="1:11" x14ac:dyDescent="0.2">
      <c r="A284" s="21" t="s">
        <v>396</v>
      </c>
      <c r="B284" s="92"/>
      <c r="C284" s="72" t="str">
        <f>IF(B284&gt;0,VLOOKUP(B284,'1 Darbo užmokestis'!B$7:C$16,2,FALSE),"")</f>
        <v/>
      </c>
      <c r="D284" s="73" t="s">
        <v>23</v>
      </c>
      <c r="E284" s="74">
        <f t="shared" si="67"/>
        <v>0</v>
      </c>
      <c r="F284" s="10">
        <f>IF(B284&gt;0,ROUND(VLOOKUP(B284,'1 Darbo užmokestis'!B$7:D$16,3,FALSE),2),0)</f>
        <v>0</v>
      </c>
      <c r="G284" s="10">
        <f t="shared" si="69"/>
        <v>0</v>
      </c>
      <c r="H284" s="10">
        <f t="shared" si="70"/>
        <v>0</v>
      </c>
      <c r="I284" s="75"/>
      <c r="J284" s="18"/>
      <c r="K284" s="29"/>
    </row>
    <row r="285" spans="1:11" ht="11.4" customHeight="1" x14ac:dyDescent="0.2">
      <c r="A285" s="19" t="s">
        <v>397</v>
      </c>
      <c r="B285" s="131" t="s">
        <v>441</v>
      </c>
      <c r="C285" s="132"/>
      <c r="D285" s="132"/>
      <c r="E285" s="132"/>
      <c r="F285" s="133"/>
      <c r="G285" s="9">
        <f>SUM(G286:G293)</f>
        <v>0</v>
      </c>
      <c r="H285" s="9">
        <f>SUM(H286:H293)</f>
        <v>0</v>
      </c>
      <c r="I285" s="75"/>
      <c r="J285" s="20"/>
      <c r="K285" s="29"/>
    </row>
    <row r="286" spans="1:11" x14ac:dyDescent="0.2">
      <c r="A286" s="21" t="s">
        <v>398</v>
      </c>
      <c r="B286" s="134" t="s">
        <v>24</v>
      </c>
      <c r="C286" s="134"/>
      <c r="D286" s="76" t="s">
        <v>64</v>
      </c>
      <c r="E286" s="77">
        <f>$J277</f>
        <v>0</v>
      </c>
      <c r="F286" s="10">
        <f>IF(D275&gt;0,VLOOKUP(D275,'Dienpinigiai ir apgyvendinimas'!A$3:C$150,3,FALSE),0)</f>
        <v>0</v>
      </c>
      <c r="G286" s="10">
        <f t="shared" ref="G286:G287" si="71">ROUND(E286*F286,2)</f>
        <v>0</v>
      </c>
      <c r="H286" s="10">
        <f t="shared" ref="H286:H293" si="72">ROUND(G286*$D$4,2)</f>
        <v>0</v>
      </c>
      <c r="I286" s="75"/>
      <c r="J286" s="18"/>
      <c r="K286" s="29"/>
    </row>
    <row r="287" spans="1:11" ht="11.4" customHeight="1" x14ac:dyDescent="0.2">
      <c r="A287" s="21" t="s">
        <v>399</v>
      </c>
      <c r="B287" s="134" t="s">
        <v>53</v>
      </c>
      <c r="C287" s="134"/>
      <c r="D287" s="76" t="s">
        <v>71</v>
      </c>
      <c r="E287" s="77">
        <f>IF(E286&gt;0,$J277-1,0)</f>
        <v>0</v>
      </c>
      <c r="F287" s="10">
        <f>IF(D275&gt;0,VLOOKUP(D275,'Dienpinigiai ir apgyvendinimas'!$A$3:$B$150,2,FALSE),0)</f>
        <v>0</v>
      </c>
      <c r="G287" s="10">
        <f t="shared" si="71"/>
        <v>0</v>
      </c>
      <c r="H287" s="10">
        <f t="shared" si="72"/>
        <v>0</v>
      </c>
      <c r="I287" s="75"/>
      <c r="J287" s="18"/>
      <c r="K287" s="29"/>
    </row>
    <row r="288" spans="1:11" ht="22.8" x14ac:dyDescent="0.2">
      <c r="A288" s="121" t="s">
        <v>400</v>
      </c>
      <c r="B288" s="124" t="s">
        <v>25</v>
      </c>
      <c r="C288" s="103" t="s">
        <v>442</v>
      </c>
      <c r="D288" s="104"/>
      <c r="E288" s="105"/>
      <c r="F288" s="93"/>
      <c r="G288" s="10">
        <f>ROUND(E288*F288,2)</f>
        <v>0</v>
      </c>
      <c r="H288" s="10">
        <f t="shared" si="72"/>
        <v>0</v>
      </c>
      <c r="I288" s="92"/>
      <c r="J288" s="18"/>
    </row>
    <row r="289" spans="1:11" x14ac:dyDescent="0.2">
      <c r="A289" s="122"/>
      <c r="B289" s="125"/>
      <c r="C289" s="103"/>
      <c r="D289" s="104"/>
      <c r="E289" s="105"/>
      <c r="F289" s="93"/>
      <c r="G289" s="10">
        <f>ROUND(E289*F289,2)</f>
        <v>0</v>
      </c>
      <c r="H289" s="10">
        <f t="shared" si="72"/>
        <v>0</v>
      </c>
      <c r="I289" s="92"/>
      <c r="J289" s="18"/>
    </row>
    <row r="290" spans="1:11" x14ac:dyDescent="0.2">
      <c r="A290" s="122"/>
      <c r="B290" s="125"/>
      <c r="C290" s="103"/>
      <c r="D290" s="104"/>
      <c r="E290" s="105"/>
      <c r="F290" s="93"/>
      <c r="G290" s="10">
        <f>ROUND(E290*F290,2)</f>
        <v>0</v>
      </c>
      <c r="H290" s="10">
        <f t="shared" si="72"/>
        <v>0</v>
      </c>
      <c r="I290" s="92"/>
      <c r="J290" s="18"/>
    </row>
    <row r="291" spans="1:11" x14ac:dyDescent="0.2">
      <c r="A291" s="122"/>
      <c r="B291" s="125"/>
      <c r="C291" s="103"/>
      <c r="D291" s="104"/>
      <c r="E291" s="105"/>
      <c r="F291" s="93"/>
      <c r="G291" s="10">
        <f>ROUND(E291*F291,2)</f>
        <v>0</v>
      </c>
      <c r="H291" s="10">
        <f t="shared" si="72"/>
        <v>0</v>
      </c>
      <c r="I291" s="92"/>
      <c r="J291" s="18"/>
    </row>
    <row r="292" spans="1:11" x14ac:dyDescent="0.2">
      <c r="A292" s="123"/>
      <c r="B292" s="126"/>
      <c r="C292" s="103"/>
      <c r="D292" s="104"/>
      <c r="E292" s="105"/>
      <c r="F292" s="93"/>
      <c r="G292" s="10">
        <f>ROUND(E292*F292,2)</f>
        <v>0</v>
      </c>
      <c r="H292" s="10">
        <f t="shared" si="72"/>
        <v>0</v>
      </c>
      <c r="I292" s="92"/>
      <c r="J292" s="18"/>
    </row>
    <row r="293" spans="1:11" ht="11.4" customHeight="1" x14ac:dyDescent="0.2">
      <c r="A293" s="21" t="s">
        <v>401</v>
      </c>
      <c r="B293" s="136" t="s">
        <v>404</v>
      </c>
      <c r="C293" s="136"/>
      <c r="D293" s="78" t="s">
        <v>440</v>
      </c>
      <c r="E293" s="74">
        <v>1</v>
      </c>
      <c r="F293" s="93"/>
      <c r="G293" s="10">
        <f>ROUND(F293,2)</f>
        <v>0</v>
      </c>
      <c r="H293" s="10">
        <f t="shared" si="72"/>
        <v>0</v>
      </c>
      <c r="I293" s="92"/>
      <c r="J293" s="18"/>
    </row>
    <row r="294" spans="1:11" ht="22.8" x14ac:dyDescent="0.2">
      <c r="A294" s="37" t="s">
        <v>402</v>
      </c>
      <c r="B294" s="143" t="s">
        <v>70</v>
      </c>
      <c r="C294" s="144"/>
      <c r="D294" s="79"/>
      <c r="E294" s="80"/>
      <c r="F294" s="81"/>
      <c r="G294" s="38">
        <f>ROUND(G285*D278,2)</f>
        <v>0</v>
      </c>
      <c r="H294" s="38">
        <f>ROUND(G294*$D$4,2)</f>
        <v>0</v>
      </c>
      <c r="I294" s="96" t="s">
        <v>438</v>
      </c>
      <c r="J294" s="18"/>
    </row>
    <row r="295" spans="1:11" x14ac:dyDescent="0.2">
      <c r="A295" s="146" t="s">
        <v>281</v>
      </c>
      <c r="B295" s="147"/>
      <c r="C295" s="147"/>
      <c r="D295" s="147"/>
      <c r="E295" s="147"/>
      <c r="F295" s="148"/>
      <c r="G295" s="26">
        <f>G279+G294</f>
        <v>0</v>
      </c>
      <c r="H295" s="26">
        <f>H279+H294</f>
        <v>0</v>
      </c>
      <c r="I295" s="97"/>
      <c r="J295" s="25"/>
      <c r="K295" s="25"/>
    </row>
    <row r="297" spans="1:11" ht="23.4" customHeight="1" x14ac:dyDescent="0.2">
      <c r="A297" s="139" t="s">
        <v>84</v>
      </c>
      <c r="B297" s="139"/>
      <c r="C297" s="44" t="s">
        <v>58</v>
      </c>
      <c r="D297" s="145"/>
      <c r="E297" s="145"/>
      <c r="F297" s="145"/>
      <c r="G297" s="145"/>
      <c r="H297" s="145"/>
      <c r="I297" s="145"/>
      <c r="J297" s="20"/>
    </row>
    <row r="298" spans="1:11" ht="14.4" x14ac:dyDescent="0.3">
      <c r="A298" s="139"/>
      <c r="B298" s="139"/>
      <c r="C298" s="36" t="s">
        <v>61</v>
      </c>
      <c r="D298" s="85"/>
      <c r="E298" s="86"/>
      <c r="F298" s="86"/>
      <c r="G298" s="86"/>
      <c r="H298" s="86"/>
      <c r="I298" s="87"/>
      <c r="J298" s="20"/>
    </row>
    <row r="299" spans="1:11" ht="11.4" customHeight="1" x14ac:dyDescent="0.2">
      <c r="A299" s="139"/>
      <c r="B299" s="139"/>
      <c r="C299" s="35" t="s">
        <v>253</v>
      </c>
      <c r="D299" s="127"/>
      <c r="E299" s="127"/>
      <c r="F299" s="127"/>
      <c r="G299" s="127"/>
      <c r="H299" s="127"/>
      <c r="I299" s="54"/>
      <c r="J299" s="20"/>
      <c r="K299" s="29"/>
    </row>
    <row r="300" spans="1:11" ht="11.4" customHeight="1" x14ac:dyDescent="0.2">
      <c r="A300" s="139"/>
      <c r="B300" s="139"/>
      <c r="C300" s="35" t="s">
        <v>66</v>
      </c>
      <c r="D300" s="90"/>
      <c r="E300" s="138" t="s">
        <v>67</v>
      </c>
      <c r="F300" s="138"/>
      <c r="G300" s="138"/>
      <c r="H300" s="90"/>
      <c r="I300" s="28" t="s">
        <v>59</v>
      </c>
      <c r="J300" s="30">
        <f>IF(AND(D300&gt;0,H300&gt;0),H300-D300+1,)</f>
        <v>0</v>
      </c>
    </row>
    <row r="301" spans="1:11" ht="11.4" customHeight="1" x14ac:dyDescent="0.2">
      <c r="A301" s="139"/>
      <c r="B301" s="139"/>
      <c r="C301" s="35" t="s">
        <v>62</v>
      </c>
      <c r="D301" s="90"/>
      <c r="E301" s="137" t="s">
        <v>63</v>
      </c>
      <c r="F301" s="137"/>
      <c r="G301" s="137"/>
      <c r="H301" s="90"/>
      <c r="I301" s="28" t="s">
        <v>65</v>
      </c>
      <c r="J301" s="27">
        <f>IF(AND(D301&gt;0,H301&gt;0),H301-D301+1,)</f>
        <v>0</v>
      </c>
    </row>
    <row r="302" spans="1:11" x14ac:dyDescent="0.2">
      <c r="A302" s="139"/>
      <c r="B302" s="139"/>
      <c r="C302" s="35" t="s">
        <v>68</v>
      </c>
      <c r="D302" s="91"/>
      <c r="E302" s="129"/>
      <c r="F302" s="129"/>
      <c r="G302" s="129"/>
      <c r="H302" s="129"/>
      <c r="I302" s="129"/>
      <c r="J302" s="33"/>
      <c r="K302" s="29"/>
    </row>
    <row r="303" spans="1:11" ht="34.200000000000003" customHeight="1" x14ac:dyDescent="0.2">
      <c r="A303" s="19" t="s">
        <v>268</v>
      </c>
      <c r="B303" s="130" t="s">
        <v>47</v>
      </c>
      <c r="C303" s="130"/>
      <c r="D303" s="130"/>
      <c r="E303" s="130"/>
      <c r="F303" s="130"/>
      <c r="G303" s="9">
        <f>SUM(G304:G308)</f>
        <v>0</v>
      </c>
      <c r="H303" s="9">
        <f>SUM(H304:H308)</f>
        <v>0</v>
      </c>
      <c r="I303" s="53"/>
      <c r="J303" s="20"/>
      <c r="K303" s="29"/>
    </row>
    <row r="304" spans="1:11" x14ac:dyDescent="0.2">
      <c r="A304" s="21" t="s">
        <v>269</v>
      </c>
      <c r="B304" s="92"/>
      <c r="C304" s="72" t="str">
        <f>IF(B304&gt;0,VLOOKUP(B304,'1 Darbo užmokestis'!B$7:C$16,2,FALSE),"")</f>
        <v/>
      </c>
      <c r="D304" s="73" t="s">
        <v>23</v>
      </c>
      <c r="E304" s="74">
        <f>J$301*8</f>
        <v>0</v>
      </c>
      <c r="F304" s="10">
        <f>IF(B304&gt;0,ROUND(VLOOKUP(B304,'1 Darbo užmokestis'!B$7:D$16,3,FALSE),2),0)</f>
        <v>0</v>
      </c>
      <c r="G304" s="10">
        <f>ROUND(E304*F304,2)</f>
        <v>0</v>
      </c>
      <c r="H304" s="10">
        <f>ROUND(G304*$D$4,2)</f>
        <v>0</v>
      </c>
      <c r="I304" s="75"/>
      <c r="J304" s="18"/>
      <c r="K304" s="29"/>
    </row>
    <row r="305" spans="1:11" x14ac:dyDescent="0.2">
      <c r="A305" s="21" t="s">
        <v>270</v>
      </c>
      <c r="B305" s="92"/>
      <c r="C305" s="72" t="str">
        <f>IF(B305&gt;0,VLOOKUP(B305,'1 Darbo užmokestis'!B$7:C$16,2,FALSE),"")</f>
        <v/>
      </c>
      <c r="D305" s="73" t="s">
        <v>23</v>
      </c>
      <c r="E305" s="74">
        <f t="shared" ref="E305:E308" si="73">J$301*8</f>
        <v>0</v>
      </c>
      <c r="F305" s="10">
        <f>IF(B305&gt;0,ROUND(VLOOKUP(B305,'1 Darbo užmokestis'!B$7:D$16,3,FALSE),2),0)</f>
        <v>0</v>
      </c>
      <c r="G305" s="10">
        <f>ROUND(E305*F305,2)</f>
        <v>0</v>
      </c>
      <c r="H305" s="10">
        <f t="shared" ref="H305" si="74">ROUND(G305*$D$4,2)</f>
        <v>0</v>
      </c>
      <c r="I305" s="75"/>
      <c r="J305" s="18"/>
      <c r="K305" s="29"/>
    </row>
    <row r="306" spans="1:11" x14ac:dyDescent="0.2">
      <c r="A306" s="21" t="s">
        <v>271</v>
      </c>
      <c r="B306" s="92"/>
      <c r="C306" s="72" t="str">
        <f>IF(B306&gt;0,VLOOKUP(B306,'1 Darbo užmokestis'!B$7:C$16,2,FALSE),"")</f>
        <v/>
      </c>
      <c r="D306" s="73" t="s">
        <v>23</v>
      </c>
      <c r="E306" s="74">
        <f t="shared" si="73"/>
        <v>0</v>
      </c>
      <c r="F306" s="10">
        <f>IF(B306&gt;0,ROUND(VLOOKUP(B306,'1 Darbo užmokestis'!B$7:D$16,3,FALSE),2),0)</f>
        <v>0</v>
      </c>
      <c r="G306" s="10">
        <f t="shared" ref="G306:G308" si="75">ROUND(E306*F306,2)</f>
        <v>0</v>
      </c>
      <c r="H306" s="10">
        <f>ROUND(G306*$D$4,2)</f>
        <v>0</v>
      </c>
      <c r="I306" s="75"/>
      <c r="J306" s="18"/>
      <c r="K306" s="29"/>
    </row>
    <row r="307" spans="1:11" x14ac:dyDescent="0.2">
      <c r="A307" s="21" t="s">
        <v>272</v>
      </c>
      <c r="B307" s="92"/>
      <c r="C307" s="72" t="str">
        <f>IF(B307&gt;0,VLOOKUP(B307,'1 Darbo užmokestis'!B$7:C$16,2,FALSE),"")</f>
        <v/>
      </c>
      <c r="D307" s="73" t="s">
        <v>23</v>
      </c>
      <c r="E307" s="74">
        <f t="shared" si="73"/>
        <v>0</v>
      </c>
      <c r="F307" s="10">
        <f>IF(B307&gt;0,ROUND(VLOOKUP(B307,'1 Darbo užmokestis'!B$7:D$16,3,FALSE),2),0)</f>
        <v>0</v>
      </c>
      <c r="G307" s="10">
        <f t="shared" si="75"/>
        <v>0</v>
      </c>
      <c r="H307" s="10">
        <f t="shared" ref="H307:H308" si="76">ROUND(G307*$D$4,2)</f>
        <v>0</v>
      </c>
      <c r="I307" s="75"/>
      <c r="J307" s="18"/>
      <c r="K307" s="29"/>
    </row>
    <row r="308" spans="1:11" x14ac:dyDescent="0.2">
      <c r="A308" s="21" t="s">
        <v>273</v>
      </c>
      <c r="B308" s="92"/>
      <c r="C308" s="72" t="str">
        <f>IF(B308&gt;0,VLOOKUP(B308,'1 Darbo užmokestis'!B$7:C$16,2,FALSE),"")</f>
        <v/>
      </c>
      <c r="D308" s="73" t="s">
        <v>23</v>
      </c>
      <c r="E308" s="74">
        <f t="shared" si="73"/>
        <v>0</v>
      </c>
      <c r="F308" s="10">
        <f>IF(B308&gt;0,ROUND(VLOOKUP(B308,'1 Darbo užmokestis'!B$7:D$16,3,FALSE),2),0)</f>
        <v>0</v>
      </c>
      <c r="G308" s="10">
        <f t="shared" si="75"/>
        <v>0</v>
      </c>
      <c r="H308" s="10">
        <f t="shared" si="76"/>
        <v>0</v>
      </c>
      <c r="I308" s="75"/>
      <c r="J308" s="18"/>
      <c r="K308" s="29"/>
    </row>
    <row r="309" spans="1:11" ht="11.4" customHeight="1" x14ac:dyDescent="0.2">
      <c r="A309" s="19" t="s">
        <v>274</v>
      </c>
      <c r="B309" s="131" t="s">
        <v>441</v>
      </c>
      <c r="C309" s="132"/>
      <c r="D309" s="132"/>
      <c r="E309" s="132"/>
      <c r="F309" s="133"/>
      <c r="G309" s="9">
        <f>SUM(G310:G317)</f>
        <v>0</v>
      </c>
      <c r="H309" s="9">
        <f>SUM(H310:H317)</f>
        <v>0</v>
      </c>
      <c r="I309" s="75"/>
      <c r="J309" s="20"/>
    </row>
    <row r="310" spans="1:11" x14ac:dyDescent="0.2">
      <c r="A310" s="21" t="s">
        <v>275</v>
      </c>
      <c r="B310" s="134" t="s">
        <v>24</v>
      </c>
      <c r="C310" s="134"/>
      <c r="D310" s="76" t="s">
        <v>64</v>
      </c>
      <c r="E310" s="77">
        <f>$J301</f>
        <v>0</v>
      </c>
      <c r="F310" s="10">
        <f>IF(D299&gt;0,VLOOKUP(D299,'Dienpinigiai ir apgyvendinimas'!A$3:C$150,3,FALSE),0)</f>
        <v>0</v>
      </c>
      <c r="G310" s="10">
        <f t="shared" ref="G310:G311" si="77">ROUND(E310*F310,2)</f>
        <v>0</v>
      </c>
      <c r="H310" s="10">
        <f t="shared" ref="H310:H317" si="78">ROUND(G310*$D$4,2)</f>
        <v>0</v>
      </c>
      <c r="I310" s="75"/>
      <c r="J310" s="18"/>
    </row>
    <row r="311" spans="1:11" ht="11.4" customHeight="1" x14ac:dyDescent="0.2">
      <c r="A311" s="21" t="s">
        <v>276</v>
      </c>
      <c r="B311" s="134" t="s">
        <v>53</v>
      </c>
      <c r="C311" s="134"/>
      <c r="D311" s="76" t="s">
        <v>71</v>
      </c>
      <c r="E311" s="77">
        <f>IF(E310&gt;0,$J301-1,0)</f>
        <v>0</v>
      </c>
      <c r="F311" s="10">
        <f>IF(D299&gt;0,VLOOKUP(D299,'Dienpinigiai ir apgyvendinimas'!$A$3:$B$150,2,FALSE),0)</f>
        <v>0</v>
      </c>
      <c r="G311" s="10">
        <f t="shared" si="77"/>
        <v>0</v>
      </c>
      <c r="H311" s="10">
        <f t="shared" si="78"/>
        <v>0</v>
      </c>
      <c r="I311" s="75"/>
      <c r="J311" s="18"/>
    </row>
    <row r="312" spans="1:11" ht="22.8" x14ac:dyDescent="0.2">
      <c r="A312" s="121" t="s">
        <v>277</v>
      </c>
      <c r="B312" s="124" t="s">
        <v>25</v>
      </c>
      <c r="C312" s="103" t="s">
        <v>442</v>
      </c>
      <c r="D312" s="104"/>
      <c r="E312" s="105"/>
      <c r="F312" s="93"/>
      <c r="G312" s="10">
        <f>ROUND(E312*F312,2)</f>
        <v>0</v>
      </c>
      <c r="H312" s="10">
        <f t="shared" si="78"/>
        <v>0</v>
      </c>
      <c r="I312" s="92"/>
      <c r="J312" s="18"/>
    </row>
    <row r="313" spans="1:11" x14ac:dyDescent="0.2">
      <c r="A313" s="122"/>
      <c r="B313" s="125"/>
      <c r="C313" s="103"/>
      <c r="D313" s="104"/>
      <c r="E313" s="105"/>
      <c r="F313" s="93"/>
      <c r="G313" s="10">
        <f>ROUND(E313*F313,2)</f>
        <v>0</v>
      </c>
      <c r="H313" s="10">
        <f t="shared" si="78"/>
        <v>0</v>
      </c>
      <c r="I313" s="92"/>
      <c r="J313" s="18"/>
    </row>
    <row r="314" spans="1:11" x14ac:dyDescent="0.2">
      <c r="A314" s="122"/>
      <c r="B314" s="125"/>
      <c r="C314" s="103"/>
      <c r="D314" s="104"/>
      <c r="E314" s="105"/>
      <c r="F314" s="93"/>
      <c r="G314" s="10">
        <f>ROUND(E314*F314,2)</f>
        <v>0</v>
      </c>
      <c r="H314" s="10">
        <f t="shared" si="78"/>
        <v>0</v>
      </c>
      <c r="I314" s="92"/>
      <c r="J314" s="18"/>
    </row>
    <row r="315" spans="1:11" x14ac:dyDescent="0.2">
      <c r="A315" s="122"/>
      <c r="B315" s="125"/>
      <c r="C315" s="103"/>
      <c r="D315" s="104"/>
      <c r="E315" s="105"/>
      <c r="F315" s="93"/>
      <c r="G315" s="10">
        <f>ROUND(E315*F315,2)</f>
        <v>0</v>
      </c>
      <c r="H315" s="10">
        <f t="shared" si="78"/>
        <v>0</v>
      </c>
      <c r="I315" s="92"/>
      <c r="J315" s="18"/>
    </row>
    <row r="316" spans="1:11" x14ac:dyDescent="0.2">
      <c r="A316" s="123"/>
      <c r="B316" s="126"/>
      <c r="C316" s="103"/>
      <c r="D316" s="104"/>
      <c r="E316" s="105"/>
      <c r="F316" s="93"/>
      <c r="G316" s="10">
        <f>ROUND(E316*F316,2)</f>
        <v>0</v>
      </c>
      <c r="H316" s="10">
        <f t="shared" si="78"/>
        <v>0</v>
      </c>
      <c r="I316" s="92"/>
      <c r="J316" s="18"/>
    </row>
    <row r="317" spans="1:11" ht="11.4" customHeight="1" x14ac:dyDescent="0.2">
      <c r="A317" s="21" t="s">
        <v>278</v>
      </c>
      <c r="B317" s="136" t="s">
        <v>404</v>
      </c>
      <c r="C317" s="136"/>
      <c r="D317" s="78" t="s">
        <v>440</v>
      </c>
      <c r="E317" s="74">
        <v>1</v>
      </c>
      <c r="F317" s="93"/>
      <c r="G317" s="10">
        <f>ROUND(F317,2)</f>
        <v>0</v>
      </c>
      <c r="H317" s="10">
        <f t="shared" si="78"/>
        <v>0</v>
      </c>
      <c r="I317" s="92"/>
      <c r="J317" s="18"/>
    </row>
    <row r="318" spans="1:11" ht="22.8" x14ac:dyDescent="0.2">
      <c r="A318" s="37" t="s">
        <v>279</v>
      </c>
      <c r="B318" s="143" t="s">
        <v>70</v>
      </c>
      <c r="C318" s="144"/>
      <c r="D318" s="79"/>
      <c r="E318" s="80"/>
      <c r="F318" s="81"/>
      <c r="G318" s="38">
        <f>ROUND(G309*D302,2)</f>
        <v>0</v>
      </c>
      <c r="H318" s="38">
        <f>ROUND(G318*$D$4,2)</f>
        <v>0</v>
      </c>
      <c r="I318" s="96" t="s">
        <v>438</v>
      </c>
      <c r="J318" s="18"/>
    </row>
    <row r="319" spans="1:11" x14ac:dyDescent="0.2">
      <c r="A319" s="146" t="s">
        <v>280</v>
      </c>
      <c r="B319" s="147"/>
      <c r="C319" s="147"/>
      <c r="D319" s="147"/>
      <c r="E319" s="147"/>
      <c r="F319" s="148"/>
      <c r="G319" s="26">
        <f>G303+G318</f>
        <v>0</v>
      </c>
      <c r="H319" s="26">
        <f>H303+H318</f>
        <v>0</v>
      </c>
      <c r="I319" s="97"/>
      <c r="J319" s="25"/>
      <c r="K319" s="25"/>
    </row>
    <row r="321" spans="1:11" ht="23.4" customHeight="1" x14ac:dyDescent="0.2">
      <c r="A321" s="139" t="s">
        <v>85</v>
      </c>
      <c r="B321" s="139"/>
      <c r="C321" s="44" t="s">
        <v>58</v>
      </c>
      <c r="D321" s="145"/>
      <c r="E321" s="145"/>
      <c r="F321" s="145"/>
      <c r="G321" s="145"/>
      <c r="H321" s="145"/>
      <c r="I321" s="145"/>
      <c r="J321" s="20"/>
    </row>
    <row r="322" spans="1:11" ht="14.4" x14ac:dyDescent="0.3">
      <c r="A322" s="139"/>
      <c r="B322" s="139"/>
      <c r="C322" s="36" t="s">
        <v>61</v>
      </c>
      <c r="D322" s="85"/>
      <c r="E322" s="86"/>
      <c r="F322" s="86"/>
      <c r="G322" s="86"/>
      <c r="H322" s="86"/>
      <c r="I322" s="87"/>
      <c r="J322" s="20"/>
    </row>
    <row r="323" spans="1:11" ht="11.4" customHeight="1" x14ac:dyDescent="0.2">
      <c r="A323" s="139"/>
      <c r="B323" s="139"/>
      <c r="C323" s="35" t="s">
        <v>253</v>
      </c>
      <c r="D323" s="127"/>
      <c r="E323" s="127"/>
      <c r="F323" s="127"/>
      <c r="G323" s="127"/>
      <c r="H323" s="127"/>
      <c r="I323" s="54"/>
      <c r="J323" s="20"/>
      <c r="K323" s="29"/>
    </row>
    <row r="324" spans="1:11" ht="11.4" customHeight="1" x14ac:dyDescent="0.2">
      <c r="A324" s="139"/>
      <c r="B324" s="139"/>
      <c r="C324" s="35" t="s">
        <v>66</v>
      </c>
      <c r="D324" s="90"/>
      <c r="E324" s="138" t="s">
        <v>67</v>
      </c>
      <c r="F324" s="138"/>
      <c r="G324" s="138"/>
      <c r="H324" s="90"/>
      <c r="I324" s="28" t="s">
        <v>59</v>
      </c>
      <c r="J324" s="30">
        <f>IF(AND(D324&gt;0,H324&gt;0),H324-D324+1,)</f>
        <v>0</v>
      </c>
    </row>
    <row r="325" spans="1:11" ht="11.4" customHeight="1" x14ac:dyDescent="0.2">
      <c r="A325" s="139"/>
      <c r="B325" s="139"/>
      <c r="C325" s="35" t="s">
        <v>62</v>
      </c>
      <c r="D325" s="90"/>
      <c r="E325" s="137" t="s">
        <v>63</v>
      </c>
      <c r="F325" s="137"/>
      <c r="G325" s="137"/>
      <c r="H325" s="90"/>
      <c r="I325" s="28" t="s">
        <v>65</v>
      </c>
      <c r="J325" s="27">
        <f>IF(AND(D325&gt;0,H325&gt;0),H325-D325+1,)</f>
        <v>0</v>
      </c>
    </row>
    <row r="326" spans="1:11" x14ac:dyDescent="0.2">
      <c r="A326" s="139"/>
      <c r="B326" s="139"/>
      <c r="C326" s="35" t="s">
        <v>68</v>
      </c>
      <c r="D326" s="91"/>
      <c r="E326" s="129"/>
      <c r="F326" s="129"/>
      <c r="G326" s="129"/>
      <c r="H326" s="129"/>
      <c r="I326" s="129"/>
      <c r="J326" s="33"/>
      <c r="K326" s="29"/>
    </row>
    <row r="327" spans="1:11" ht="34.200000000000003" customHeight="1" x14ac:dyDescent="0.2">
      <c r="A327" s="19" t="s">
        <v>255</v>
      </c>
      <c r="B327" s="130" t="s">
        <v>47</v>
      </c>
      <c r="C327" s="130"/>
      <c r="D327" s="130"/>
      <c r="E327" s="130"/>
      <c r="F327" s="130"/>
      <c r="G327" s="9">
        <f>SUM(G328:G332)</f>
        <v>0</v>
      </c>
      <c r="H327" s="9">
        <f>SUM(H328:H332)</f>
        <v>0</v>
      </c>
      <c r="I327" s="53"/>
      <c r="J327" s="20"/>
      <c r="K327" s="29"/>
    </row>
    <row r="328" spans="1:11" x14ac:dyDescent="0.2">
      <c r="A328" s="21" t="s">
        <v>256</v>
      </c>
      <c r="B328" s="92"/>
      <c r="C328" s="72" t="str">
        <f>IF(B328&gt;0,VLOOKUP(B328,'1 Darbo užmokestis'!B$7:C$16,2,FALSE),"")</f>
        <v/>
      </c>
      <c r="D328" s="73" t="s">
        <v>23</v>
      </c>
      <c r="E328" s="74">
        <f>J$325*8</f>
        <v>0</v>
      </c>
      <c r="F328" s="10">
        <f>IF(B328&gt;0,ROUND(VLOOKUP(B328,'1 Darbo užmokestis'!B$7:D$16,3,FALSE),2),0)</f>
        <v>0</v>
      </c>
      <c r="G328" s="10">
        <f>ROUND(E328*F328,2)</f>
        <v>0</v>
      </c>
      <c r="H328" s="10">
        <f>ROUND(G328*$D$4,2)</f>
        <v>0</v>
      </c>
      <c r="I328" s="75"/>
      <c r="J328" s="18"/>
      <c r="K328" s="29"/>
    </row>
    <row r="329" spans="1:11" x14ac:dyDescent="0.2">
      <c r="A329" s="21" t="s">
        <v>257</v>
      </c>
      <c r="B329" s="92"/>
      <c r="C329" s="72" t="str">
        <f>IF(B329&gt;0,VLOOKUP(B329,'1 Darbo užmokestis'!B$7:C$16,2,FALSE),"")</f>
        <v/>
      </c>
      <c r="D329" s="73" t="s">
        <v>23</v>
      </c>
      <c r="E329" s="74">
        <f t="shared" ref="E329:E332" si="79">J$325*8</f>
        <v>0</v>
      </c>
      <c r="F329" s="10">
        <f>IF(B329&gt;0,ROUND(VLOOKUP(B329,'1 Darbo užmokestis'!B$7:D$16,3,FALSE),2),0)</f>
        <v>0</v>
      </c>
      <c r="G329" s="10">
        <f>ROUND(E329*F329,2)</f>
        <v>0</v>
      </c>
      <c r="H329" s="10">
        <f t="shared" ref="H329" si="80">ROUND(G329*$D$4,2)</f>
        <v>0</v>
      </c>
      <c r="I329" s="75"/>
      <c r="J329" s="18"/>
      <c r="K329" s="29"/>
    </row>
    <row r="330" spans="1:11" x14ac:dyDescent="0.2">
      <c r="A330" s="21" t="s">
        <v>258</v>
      </c>
      <c r="B330" s="92"/>
      <c r="C330" s="72" t="str">
        <f>IF(B330&gt;0,VLOOKUP(B330,'1 Darbo užmokestis'!B$7:C$16,2,FALSE),"")</f>
        <v/>
      </c>
      <c r="D330" s="73" t="s">
        <v>23</v>
      </c>
      <c r="E330" s="74">
        <f t="shared" si="79"/>
        <v>0</v>
      </c>
      <c r="F330" s="10">
        <f>IF(B330&gt;0,ROUND(VLOOKUP(B330,'1 Darbo užmokestis'!B$7:D$16,3,FALSE),2),0)</f>
        <v>0</v>
      </c>
      <c r="G330" s="10">
        <f t="shared" ref="G330:G332" si="81">ROUND(E330*F330,2)</f>
        <v>0</v>
      </c>
      <c r="H330" s="10">
        <f>ROUND(G330*$D$4,2)</f>
        <v>0</v>
      </c>
      <c r="I330" s="75"/>
      <c r="J330" s="18"/>
      <c r="K330" s="29"/>
    </row>
    <row r="331" spans="1:11" x14ac:dyDescent="0.2">
      <c r="A331" s="21" t="s">
        <v>259</v>
      </c>
      <c r="B331" s="92"/>
      <c r="C331" s="72" t="str">
        <f>IF(B331&gt;0,VLOOKUP(B331,'1 Darbo užmokestis'!B$7:C$16,2,FALSE),"")</f>
        <v/>
      </c>
      <c r="D331" s="73" t="s">
        <v>23</v>
      </c>
      <c r="E331" s="74">
        <f t="shared" si="79"/>
        <v>0</v>
      </c>
      <c r="F331" s="10">
        <f>IF(B331&gt;0,ROUND(VLOOKUP(B331,'1 Darbo užmokestis'!B$7:D$16,3,FALSE),2),0)</f>
        <v>0</v>
      </c>
      <c r="G331" s="10">
        <f t="shared" si="81"/>
        <v>0</v>
      </c>
      <c r="H331" s="10">
        <f t="shared" ref="H331:H332" si="82">ROUND(G331*$D$4,2)</f>
        <v>0</v>
      </c>
      <c r="I331" s="75"/>
      <c r="J331" s="18"/>
      <c r="K331" s="29"/>
    </row>
    <row r="332" spans="1:11" x14ac:dyDescent="0.2">
      <c r="A332" s="21" t="s">
        <v>260</v>
      </c>
      <c r="B332" s="92"/>
      <c r="C332" s="72" t="str">
        <f>IF(B332&gt;0,VLOOKUP(B332,'1 Darbo užmokestis'!B$7:C$16,2,FALSE),"")</f>
        <v/>
      </c>
      <c r="D332" s="73" t="s">
        <v>23</v>
      </c>
      <c r="E332" s="74">
        <f t="shared" si="79"/>
        <v>0</v>
      </c>
      <c r="F332" s="10">
        <f>IF(B332&gt;0,ROUND(VLOOKUP(B332,'1 Darbo užmokestis'!B$7:D$16,3,FALSE),2),0)</f>
        <v>0</v>
      </c>
      <c r="G332" s="10">
        <f t="shared" si="81"/>
        <v>0</v>
      </c>
      <c r="H332" s="10">
        <f t="shared" si="82"/>
        <v>0</v>
      </c>
      <c r="I332" s="75"/>
      <c r="J332" s="18"/>
      <c r="K332" s="29"/>
    </row>
    <row r="333" spans="1:11" ht="11.4" customHeight="1" x14ac:dyDescent="0.2">
      <c r="A333" s="19" t="s">
        <v>261</v>
      </c>
      <c r="B333" s="131" t="s">
        <v>441</v>
      </c>
      <c r="C333" s="132"/>
      <c r="D333" s="132"/>
      <c r="E333" s="132"/>
      <c r="F333" s="133"/>
      <c r="G333" s="9">
        <f>SUM(G334:G341)</f>
        <v>0</v>
      </c>
      <c r="H333" s="9">
        <f>SUM(H334:H341)</f>
        <v>0</v>
      </c>
      <c r="I333" s="75"/>
      <c r="J333" s="20"/>
    </row>
    <row r="334" spans="1:11" x14ac:dyDescent="0.2">
      <c r="A334" s="21" t="s">
        <v>262</v>
      </c>
      <c r="B334" s="134" t="s">
        <v>24</v>
      </c>
      <c r="C334" s="134"/>
      <c r="D334" s="76" t="s">
        <v>64</v>
      </c>
      <c r="E334" s="77">
        <f>$J325</f>
        <v>0</v>
      </c>
      <c r="F334" s="10">
        <f>IF(D323&gt;0,VLOOKUP(D323,'Dienpinigiai ir apgyvendinimas'!A$3:C$150,3,FALSE),0)</f>
        <v>0</v>
      </c>
      <c r="G334" s="10">
        <f t="shared" ref="G334:G335" si="83">ROUND(E334*F334,2)</f>
        <v>0</v>
      </c>
      <c r="H334" s="10">
        <f t="shared" ref="H334:H341" si="84">ROUND(G334*$D$4,2)</f>
        <v>0</v>
      </c>
      <c r="I334" s="75"/>
      <c r="J334" s="18"/>
    </row>
    <row r="335" spans="1:11" ht="11.4" customHeight="1" x14ac:dyDescent="0.2">
      <c r="A335" s="21" t="s">
        <v>263</v>
      </c>
      <c r="B335" s="134" t="s">
        <v>53</v>
      </c>
      <c r="C335" s="134"/>
      <c r="D335" s="76" t="s">
        <v>71</v>
      </c>
      <c r="E335" s="77">
        <f>IF(E334&gt;0,$J325-1,0)</f>
        <v>0</v>
      </c>
      <c r="F335" s="10">
        <f>IF(D323&gt;0,VLOOKUP(D323,'Dienpinigiai ir apgyvendinimas'!$A$3:$B$150,2,FALSE),0)</f>
        <v>0</v>
      </c>
      <c r="G335" s="10">
        <f t="shared" si="83"/>
        <v>0</v>
      </c>
      <c r="H335" s="10">
        <f t="shared" si="84"/>
        <v>0</v>
      </c>
      <c r="I335" s="75"/>
      <c r="J335" s="18"/>
    </row>
    <row r="336" spans="1:11" ht="22.8" x14ac:dyDescent="0.2">
      <c r="A336" s="121" t="s">
        <v>264</v>
      </c>
      <c r="B336" s="124" t="s">
        <v>25</v>
      </c>
      <c r="C336" s="103" t="s">
        <v>442</v>
      </c>
      <c r="D336" s="104"/>
      <c r="E336" s="105"/>
      <c r="F336" s="93"/>
      <c r="G336" s="10">
        <f>ROUND(E336*F336,2)</f>
        <v>0</v>
      </c>
      <c r="H336" s="10">
        <f t="shared" si="84"/>
        <v>0</v>
      </c>
      <c r="I336" s="92"/>
      <c r="J336" s="18"/>
    </row>
    <row r="337" spans="1:11" x14ac:dyDescent="0.2">
      <c r="A337" s="122"/>
      <c r="B337" s="125"/>
      <c r="C337" s="103"/>
      <c r="D337" s="104"/>
      <c r="E337" s="105"/>
      <c r="F337" s="93"/>
      <c r="G337" s="10">
        <f>ROUND(E337*F337,2)</f>
        <v>0</v>
      </c>
      <c r="H337" s="10">
        <f t="shared" si="84"/>
        <v>0</v>
      </c>
      <c r="I337" s="92"/>
      <c r="J337" s="18"/>
    </row>
    <row r="338" spans="1:11" x14ac:dyDescent="0.2">
      <c r="A338" s="122"/>
      <c r="B338" s="125"/>
      <c r="C338" s="103"/>
      <c r="D338" s="104"/>
      <c r="E338" s="105"/>
      <c r="F338" s="93"/>
      <c r="G338" s="10">
        <f>ROUND(E338*F338,2)</f>
        <v>0</v>
      </c>
      <c r="H338" s="10">
        <f t="shared" si="84"/>
        <v>0</v>
      </c>
      <c r="I338" s="92"/>
      <c r="J338" s="18"/>
    </row>
    <row r="339" spans="1:11" x14ac:dyDescent="0.2">
      <c r="A339" s="122"/>
      <c r="B339" s="125"/>
      <c r="C339" s="103"/>
      <c r="D339" s="104"/>
      <c r="E339" s="105"/>
      <c r="F339" s="93"/>
      <c r="G339" s="10">
        <f>ROUND(E339*F339,2)</f>
        <v>0</v>
      </c>
      <c r="H339" s="10">
        <f t="shared" si="84"/>
        <v>0</v>
      </c>
      <c r="I339" s="92"/>
      <c r="J339" s="18"/>
    </row>
    <row r="340" spans="1:11" x14ac:dyDescent="0.2">
      <c r="A340" s="123"/>
      <c r="B340" s="126"/>
      <c r="C340" s="103"/>
      <c r="D340" s="104"/>
      <c r="E340" s="105"/>
      <c r="F340" s="93"/>
      <c r="G340" s="10">
        <f>ROUND(E340*F340,2)</f>
        <v>0</v>
      </c>
      <c r="H340" s="10">
        <f t="shared" si="84"/>
        <v>0</v>
      </c>
      <c r="I340" s="92"/>
      <c r="J340" s="18"/>
    </row>
    <row r="341" spans="1:11" ht="11.4" customHeight="1" x14ac:dyDescent="0.2">
      <c r="A341" s="21" t="s">
        <v>265</v>
      </c>
      <c r="B341" s="136" t="s">
        <v>404</v>
      </c>
      <c r="C341" s="136"/>
      <c r="D341" s="78" t="s">
        <v>440</v>
      </c>
      <c r="E341" s="74">
        <v>1</v>
      </c>
      <c r="F341" s="93"/>
      <c r="G341" s="10">
        <f>ROUND(F341,2)</f>
        <v>0</v>
      </c>
      <c r="H341" s="10">
        <f t="shared" si="84"/>
        <v>0</v>
      </c>
      <c r="I341" s="92"/>
      <c r="J341" s="18"/>
    </row>
    <row r="342" spans="1:11" ht="22.8" x14ac:dyDescent="0.2">
      <c r="A342" s="37" t="s">
        <v>266</v>
      </c>
      <c r="B342" s="143" t="s">
        <v>70</v>
      </c>
      <c r="C342" s="144"/>
      <c r="D342" s="79"/>
      <c r="E342" s="80"/>
      <c r="F342" s="81"/>
      <c r="G342" s="38">
        <f>ROUND(G333*D326,2)</f>
        <v>0</v>
      </c>
      <c r="H342" s="38">
        <f>ROUND(G342*$D$4,2)</f>
        <v>0</v>
      </c>
      <c r="I342" s="96" t="s">
        <v>438</v>
      </c>
      <c r="J342" s="18"/>
    </row>
    <row r="343" spans="1:11" x14ac:dyDescent="0.2">
      <c r="A343" s="146" t="s">
        <v>267</v>
      </c>
      <c r="B343" s="147"/>
      <c r="C343" s="147"/>
      <c r="D343" s="147"/>
      <c r="E343" s="147"/>
      <c r="F343" s="148"/>
      <c r="G343" s="26">
        <f>G327+G342</f>
        <v>0</v>
      </c>
      <c r="H343" s="26">
        <f>H327+H342</f>
        <v>0</v>
      </c>
      <c r="I343" s="97"/>
      <c r="J343" s="25"/>
      <c r="K343" s="25"/>
    </row>
    <row r="345" spans="1:11" ht="22.8" customHeight="1" x14ac:dyDescent="0.2">
      <c r="A345" s="139" t="s">
        <v>86</v>
      </c>
      <c r="B345" s="139"/>
      <c r="C345" s="44" t="s">
        <v>58</v>
      </c>
      <c r="D345" s="145"/>
      <c r="E345" s="145"/>
      <c r="F345" s="145"/>
      <c r="G345" s="145"/>
      <c r="H345" s="145"/>
      <c r="I345" s="145"/>
      <c r="J345" s="20"/>
    </row>
    <row r="346" spans="1:11" ht="14.4" x14ac:dyDescent="0.3">
      <c r="A346" s="139"/>
      <c r="B346" s="139"/>
      <c r="C346" s="36" t="s">
        <v>61</v>
      </c>
      <c r="D346" s="85"/>
      <c r="E346" s="86"/>
      <c r="F346" s="86"/>
      <c r="G346" s="86"/>
      <c r="H346" s="86"/>
      <c r="I346" s="87"/>
      <c r="J346" s="20"/>
    </row>
    <row r="347" spans="1:11" ht="11.4" customHeight="1" x14ac:dyDescent="0.2">
      <c r="A347" s="139"/>
      <c r="B347" s="139"/>
      <c r="C347" s="35" t="s">
        <v>253</v>
      </c>
      <c r="D347" s="127"/>
      <c r="E347" s="127"/>
      <c r="F347" s="127"/>
      <c r="G347" s="127"/>
      <c r="H347" s="127"/>
      <c r="I347" s="54"/>
      <c r="J347" s="20"/>
      <c r="K347" s="29"/>
    </row>
    <row r="348" spans="1:11" ht="11.4" customHeight="1" x14ac:dyDescent="0.2">
      <c r="A348" s="139"/>
      <c r="B348" s="139"/>
      <c r="C348" s="35" t="s">
        <v>66</v>
      </c>
      <c r="D348" s="90"/>
      <c r="E348" s="138" t="s">
        <v>67</v>
      </c>
      <c r="F348" s="138"/>
      <c r="G348" s="138"/>
      <c r="H348" s="90"/>
      <c r="I348" s="28" t="s">
        <v>59</v>
      </c>
      <c r="J348" s="30">
        <f>IF(AND(D348&gt;0,H348&gt;0),H348-D348+1,)</f>
        <v>0</v>
      </c>
    </row>
    <row r="349" spans="1:11" ht="11.4" customHeight="1" x14ac:dyDescent="0.2">
      <c r="A349" s="139"/>
      <c r="B349" s="139"/>
      <c r="C349" s="35" t="s">
        <v>62</v>
      </c>
      <c r="D349" s="90"/>
      <c r="E349" s="137" t="s">
        <v>63</v>
      </c>
      <c r="F349" s="137"/>
      <c r="G349" s="137"/>
      <c r="H349" s="90"/>
      <c r="I349" s="28" t="s">
        <v>65</v>
      </c>
      <c r="J349" s="27">
        <f>IF(AND(D349&gt;0,H349&gt;0),H349-D349+1,)</f>
        <v>0</v>
      </c>
    </row>
    <row r="350" spans="1:11" x14ac:dyDescent="0.2">
      <c r="A350" s="139"/>
      <c r="B350" s="139"/>
      <c r="C350" s="35" t="s">
        <v>68</v>
      </c>
      <c r="D350" s="91"/>
      <c r="E350" s="129"/>
      <c r="F350" s="129"/>
      <c r="G350" s="129"/>
      <c r="H350" s="129"/>
      <c r="I350" s="129"/>
      <c r="J350" s="33"/>
      <c r="K350" s="29"/>
    </row>
    <row r="351" spans="1:11" ht="34.200000000000003" customHeight="1" x14ac:dyDescent="0.2">
      <c r="A351" s="19" t="s">
        <v>93</v>
      </c>
      <c r="B351" s="130" t="s">
        <v>47</v>
      </c>
      <c r="C351" s="130"/>
      <c r="D351" s="130"/>
      <c r="E351" s="130"/>
      <c r="F351" s="130"/>
      <c r="G351" s="9">
        <f>SUM(G352:G356)</f>
        <v>0</v>
      </c>
      <c r="H351" s="9">
        <f>SUM(H352:H356)</f>
        <v>0</v>
      </c>
      <c r="I351" s="53"/>
      <c r="J351" s="20"/>
      <c r="K351" s="29"/>
    </row>
    <row r="352" spans="1:11" x14ac:dyDescent="0.2">
      <c r="A352" s="21" t="s">
        <v>94</v>
      </c>
      <c r="B352" s="92"/>
      <c r="C352" s="72" t="str">
        <f>IF(B352&gt;0,VLOOKUP(B352,'1 Darbo užmokestis'!B$7:C$16,2,FALSE),"")</f>
        <v/>
      </c>
      <c r="D352" s="73" t="s">
        <v>23</v>
      </c>
      <c r="E352" s="74">
        <f>J$349*8</f>
        <v>0</v>
      </c>
      <c r="F352" s="10">
        <f>IF(B352&gt;0,ROUND(VLOOKUP(B352,'1 Darbo užmokestis'!B$7:D$16,3,FALSE),2),0)</f>
        <v>0</v>
      </c>
      <c r="G352" s="10">
        <f>ROUND(E352*F352,2)</f>
        <v>0</v>
      </c>
      <c r="H352" s="10">
        <f>ROUND(G352*$D$4,2)</f>
        <v>0</v>
      </c>
      <c r="I352" s="75"/>
      <c r="J352" s="18"/>
      <c r="K352" s="29"/>
    </row>
    <row r="353" spans="1:11" x14ac:dyDescent="0.2">
      <c r="A353" s="21" t="s">
        <v>95</v>
      </c>
      <c r="B353" s="92"/>
      <c r="C353" s="72" t="str">
        <f>IF(B353&gt;0,VLOOKUP(B353,'1 Darbo užmokestis'!B$7:C$16,2,FALSE),"")</f>
        <v/>
      </c>
      <c r="D353" s="73" t="s">
        <v>23</v>
      </c>
      <c r="E353" s="74">
        <f t="shared" ref="E353:E356" si="85">J$349*8</f>
        <v>0</v>
      </c>
      <c r="F353" s="10">
        <f>IF(B353&gt;0,ROUND(VLOOKUP(B353,'1 Darbo užmokestis'!B$7:D$16,3,FALSE),2),0)</f>
        <v>0</v>
      </c>
      <c r="G353" s="10">
        <f>ROUND(E353*F353,2)</f>
        <v>0</v>
      </c>
      <c r="H353" s="10">
        <f t="shared" ref="H353" si="86">ROUND(G353*$D$4,2)</f>
        <v>0</v>
      </c>
      <c r="I353" s="75"/>
      <c r="J353" s="18"/>
      <c r="K353" s="29"/>
    </row>
    <row r="354" spans="1:11" x14ac:dyDescent="0.2">
      <c r="A354" s="21" t="s">
        <v>96</v>
      </c>
      <c r="B354" s="92"/>
      <c r="C354" s="72" t="str">
        <f>IF(B354&gt;0,VLOOKUP(B354,'1 Darbo užmokestis'!B$7:C$16,2,FALSE),"")</f>
        <v/>
      </c>
      <c r="D354" s="73" t="s">
        <v>23</v>
      </c>
      <c r="E354" s="74">
        <f t="shared" si="85"/>
        <v>0</v>
      </c>
      <c r="F354" s="10">
        <f>IF(B354&gt;0,ROUND(VLOOKUP(B354,'1 Darbo užmokestis'!B$7:D$16,3,FALSE),2),0)</f>
        <v>0</v>
      </c>
      <c r="G354" s="10">
        <f t="shared" ref="G354:G356" si="87">ROUND(E354*F354,2)</f>
        <v>0</v>
      </c>
      <c r="H354" s="10">
        <f>ROUND(G354*$D$4,2)</f>
        <v>0</v>
      </c>
      <c r="I354" s="75"/>
      <c r="J354" s="18"/>
      <c r="K354" s="29"/>
    </row>
    <row r="355" spans="1:11" x14ac:dyDescent="0.2">
      <c r="A355" s="21" t="s">
        <v>97</v>
      </c>
      <c r="B355" s="92"/>
      <c r="C355" s="72" t="str">
        <f>IF(B355&gt;0,VLOOKUP(B355,'1 Darbo užmokestis'!B$7:C$16,2,FALSE),"")</f>
        <v/>
      </c>
      <c r="D355" s="73" t="s">
        <v>23</v>
      </c>
      <c r="E355" s="74">
        <f t="shared" si="85"/>
        <v>0</v>
      </c>
      <c r="F355" s="10">
        <f>IF(B355&gt;0,ROUND(VLOOKUP(B355,'1 Darbo užmokestis'!B$7:D$16,3,FALSE),2),0)</f>
        <v>0</v>
      </c>
      <c r="G355" s="10">
        <f t="shared" si="87"/>
        <v>0</v>
      </c>
      <c r="H355" s="10">
        <f t="shared" ref="H355:H356" si="88">ROUND(G355*$D$4,2)</f>
        <v>0</v>
      </c>
      <c r="I355" s="75"/>
      <c r="J355" s="18"/>
      <c r="K355" s="29"/>
    </row>
    <row r="356" spans="1:11" x14ac:dyDescent="0.2">
      <c r="A356" s="21" t="s">
        <v>98</v>
      </c>
      <c r="B356" s="92"/>
      <c r="C356" s="72" t="str">
        <f>IF(B356&gt;0,VLOOKUP(B356,'1 Darbo užmokestis'!B$7:C$16,2,FALSE),"")</f>
        <v/>
      </c>
      <c r="D356" s="73" t="s">
        <v>23</v>
      </c>
      <c r="E356" s="74">
        <f t="shared" si="85"/>
        <v>0</v>
      </c>
      <c r="F356" s="10">
        <f>IF(B356&gt;0,ROUND(VLOOKUP(B356,'1 Darbo užmokestis'!B$7:D$16,3,FALSE),2),0)</f>
        <v>0</v>
      </c>
      <c r="G356" s="10">
        <f t="shared" si="87"/>
        <v>0</v>
      </c>
      <c r="H356" s="10">
        <f t="shared" si="88"/>
        <v>0</v>
      </c>
      <c r="I356" s="75"/>
      <c r="J356" s="18"/>
      <c r="K356" s="29"/>
    </row>
    <row r="357" spans="1:11" ht="11.4" customHeight="1" x14ac:dyDescent="0.2">
      <c r="A357" s="19" t="s">
        <v>92</v>
      </c>
      <c r="B357" s="131" t="s">
        <v>441</v>
      </c>
      <c r="C357" s="132"/>
      <c r="D357" s="132"/>
      <c r="E357" s="132"/>
      <c r="F357" s="133"/>
      <c r="G357" s="9">
        <f>SUM(G358:G365)</f>
        <v>0</v>
      </c>
      <c r="H357" s="9">
        <f>SUM(H358:H365)</f>
        <v>0</v>
      </c>
      <c r="I357" s="75"/>
      <c r="J357" s="20"/>
    </row>
    <row r="358" spans="1:11" x14ac:dyDescent="0.2">
      <c r="A358" s="21" t="s">
        <v>88</v>
      </c>
      <c r="B358" s="134" t="s">
        <v>24</v>
      </c>
      <c r="C358" s="134"/>
      <c r="D358" s="76" t="s">
        <v>64</v>
      </c>
      <c r="E358" s="77">
        <f>$J349</f>
        <v>0</v>
      </c>
      <c r="F358" s="10">
        <f>IF(D347&gt;0,VLOOKUP(D347,'Dienpinigiai ir apgyvendinimas'!A$3:C$150,3,FALSE),0)</f>
        <v>0</v>
      </c>
      <c r="G358" s="10">
        <f t="shared" ref="G358:G359" si="89">ROUND(E358*F358,2)</f>
        <v>0</v>
      </c>
      <c r="H358" s="10">
        <f t="shared" ref="H358:H365" si="90">ROUND(G358*$D$4,2)</f>
        <v>0</v>
      </c>
      <c r="I358" s="75"/>
      <c r="J358" s="18"/>
    </row>
    <row r="359" spans="1:11" ht="11.4" customHeight="1" x14ac:dyDescent="0.2">
      <c r="A359" s="21" t="s">
        <v>89</v>
      </c>
      <c r="B359" s="134" t="s">
        <v>53</v>
      </c>
      <c r="C359" s="134"/>
      <c r="D359" s="76" t="s">
        <v>71</v>
      </c>
      <c r="E359" s="77">
        <f>IF(E358&gt;0,$J349-1,0)</f>
        <v>0</v>
      </c>
      <c r="F359" s="10">
        <f>IF(D347&gt;0,VLOOKUP(D347,'Dienpinigiai ir apgyvendinimas'!$A$3:$B$150,2,FALSE),0)</f>
        <v>0</v>
      </c>
      <c r="G359" s="10">
        <f t="shared" si="89"/>
        <v>0</v>
      </c>
      <c r="H359" s="10">
        <f t="shared" si="90"/>
        <v>0</v>
      </c>
      <c r="I359" s="75"/>
      <c r="J359" s="18"/>
    </row>
    <row r="360" spans="1:11" ht="22.8" x14ac:dyDescent="0.2">
      <c r="A360" s="121" t="s">
        <v>90</v>
      </c>
      <c r="B360" s="124" t="s">
        <v>25</v>
      </c>
      <c r="C360" s="103" t="s">
        <v>442</v>
      </c>
      <c r="D360" s="104"/>
      <c r="E360" s="105"/>
      <c r="F360" s="93"/>
      <c r="G360" s="10">
        <f>ROUND(E360*F360,2)</f>
        <v>0</v>
      </c>
      <c r="H360" s="10">
        <f t="shared" si="90"/>
        <v>0</v>
      </c>
      <c r="I360" s="92"/>
      <c r="J360" s="18"/>
    </row>
    <row r="361" spans="1:11" x14ac:dyDescent="0.2">
      <c r="A361" s="122"/>
      <c r="B361" s="125"/>
      <c r="C361" s="103"/>
      <c r="D361" s="104"/>
      <c r="E361" s="105"/>
      <c r="F361" s="93"/>
      <c r="G361" s="10">
        <f>ROUND(E361*F361,2)</f>
        <v>0</v>
      </c>
      <c r="H361" s="10">
        <f t="shared" si="90"/>
        <v>0</v>
      </c>
      <c r="I361" s="92"/>
      <c r="J361" s="18"/>
    </row>
    <row r="362" spans="1:11" x14ac:dyDescent="0.2">
      <c r="A362" s="122"/>
      <c r="B362" s="125"/>
      <c r="C362" s="103"/>
      <c r="D362" s="104"/>
      <c r="E362" s="105"/>
      <c r="F362" s="93"/>
      <c r="G362" s="10">
        <f>ROUND(E362*F362,2)</f>
        <v>0</v>
      </c>
      <c r="H362" s="10">
        <f t="shared" si="90"/>
        <v>0</v>
      </c>
      <c r="I362" s="92"/>
      <c r="J362" s="18"/>
    </row>
    <row r="363" spans="1:11" x14ac:dyDescent="0.2">
      <c r="A363" s="122"/>
      <c r="B363" s="125"/>
      <c r="C363" s="103"/>
      <c r="D363" s="104"/>
      <c r="E363" s="105"/>
      <c r="F363" s="93"/>
      <c r="G363" s="10">
        <f>ROUND(E363*F363,2)</f>
        <v>0</v>
      </c>
      <c r="H363" s="10">
        <f t="shared" si="90"/>
        <v>0</v>
      </c>
      <c r="I363" s="92"/>
      <c r="J363" s="18"/>
    </row>
    <row r="364" spans="1:11" x14ac:dyDescent="0.2">
      <c r="A364" s="123"/>
      <c r="B364" s="126"/>
      <c r="C364" s="103"/>
      <c r="D364" s="104"/>
      <c r="E364" s="105"/>
      <c r="F364" s="93"/>
      <c r="G364" s="10">
        <f>ROUND(E364*F364,2)</f>
        <v>0</v>
      </c>
      <c r="H364" s="10">
        <f t="shared" si="90"/>
        <v>0</v>
      </c>
      <c r="I364" s="92"/>
      <c r="J364" s="18"/>
    </row>
    <row r="365" spans="1:11" ht="11.4" customHeight="1" x14ac:dyDescent="0.2">
      <c r="A365" s="21" t="s">
        <v>91</v>
      </c>
      <c r="B365" s="136" t="s">
        <v>404</v>
      </c>
      <c r="C365" s="136"/>
      <c r="D365" s="78" t="s">
        <v>440</v>
      </c>
      <c r="E365" s="74">
        <v>1</v>
      </c>
      <c r="F365" s="93"/>
      <c r="G365" s="10">
        <f>ROUND(F365,2)</f>
        <v>0</v>
      </c>
      <c r="H365" s="10">
        <f t="shared" si="90"/>
        <v>0</v>
      </c>
      <c r="I365" s="92"/>
      <c r="J365" s="18"/>
    </row>
    <row r="366" spans="1:11" ht="22.8" x14ac:dyDescent="0.2">
      <c r="A366" s="37" t="s">
        <v>87</v>
      </c>
      <c r="B366" s="143" t="s">
        <v>70</v>
      </c>
      <c r="C366" s="144"/>
      <c r="D366" s="79"/>
      <c r="E366" s="80"/>
      <c r="F366" s="81"/>
      <c r="G366" s="38">
        <f>ROUND(G357*D350,2)</f>
        <v>0</v>
      </c>
      <c r="H366" s="38">
        <f>ROUND(G366*$D$4,2)</f>
        <v>0</v>
      </c>
      <c r="I366" s="96" t="s">
        <v>438</v>
      </c>
      <c r="J366" s="18"/>
    </row>
    <row r="367" spans="1:11" x14ac:dyDescent="0.2">
      <c r="A367" s="146" t="s">
        <v>254</v>
      </c>
      <c r="B367" s="147"/>
      <c r="C367" s="147"/>
      <c r="D367" s="147"/>
      <c r="E367" s="147"/>
      <c r="F367" s="148"/>
      <c r="G367" s="26">
        <f>G351+G366</f>
        <v>0</v>
      </c>
      <c r="H367" s="26">
        <f>H351+H366</f>
        <v>0</v>
      </c>
      <c r="I367" s="97"/>
      <c r="J367" s="25"/>
      <c r="K367" s="25"/>
    </row>
  </sheetData>
  <sheetProtection algorithmName="SHA-512" hashValue="NY0/1VRez85Z2bbx1svLRFRAGCBmRvFQUNhGCGIhdQSIMujhV4hHPtHs9VLVBJn2x53OCJGpMDd8o+lGfVrqNg==" saltValue="a3rA1JolLZT9Eij4qjNnig==" spinCount="100000" sheet="1" formatColumns="0" formatRows="0" insertHyperlinks="0"/>
  <protectedRanges>
    <protectedRange sqref="C360:E364" name="Diapazonas30"/>
    <protectedRange sqref="C312:E316" name="Diapazonas28"/>
    <protectedRange sqref="C264:E268" name="Diapazonas26"/>
    <protectedRange sqref="C216:E220" name="Diapazonas24"/>
    <protectedRange sqref="C168:E172" name="Diapazonas22"/>
    <protectedRange sqref="C120:E124" name="Diapazonas20"/>
    <protectedRange sqref="C72:E76" name="Diapazonas18"/>
    <protectedRange sqref="C24:E28" name="Diapazonas16"/>
    <protectedRange sqref="D321:I322 D323:H323 D324:D326 H324:H325 B328:B332 F341 I336:I341" name="Diapazonas14"/>
    <protectedRange sqref="D273:I274 D275:H275 D276:D278 H276:H277 F293 B280:B284 I288:I293" name="Diapazonas12"/>
    <protectedRange sqref="D225:I226 D227:H227 D228:D230 H228:H229 B232:B236 F245 I240:I245" name="Diapazonas10"/>
    <protectedRange sqref="D177:I179 D180:D182 H180:H181 B184:B188 F197 I192:I197" name="Diapazonas8"/>
    <protectedRange sqref="D129:I131 D132:D134 H132:H133 B136:B140 F149 I144:I149" name="Diapazonas6"/>
    <protectedRange sqref="D81:I83 D84:D86 H84:H85 B88:B92 F101 I96:I101" name="Diapazonas4"/>
    <protectedRange sqref="D33:I34 D35:H35 D36:D38 H36:H37 B40:B44 F53 I48:I53" name="Diapazonas2"/>
    <protectedRange sqref="D1:I1 D2 D3:F3 D9:I10 D11:H11 D12:D14 H12:H13 B16:B20 F24:F29 I24:I29 F48:F52 F72:F76 F96:F100 F120:F124 F144:F148 F168:F172 F192:F196 F216:F220 F240:F244 F264:F268 F288:F292 F312:F316 F336:F340 F360:F364" name="Diapazonas1"/>
    <protectedRange sqref="D57:I59 D60:D62 H60:H61 B64:B68 F77 I72:I77" name="Diapazonas3"/>
    <protectedRange sqref="D105:I107 D108:D110 H108:H109 B112:B116 F125 I120:I125" name="Diapazonas5"/>
    <protectedRange sqref="D153:I154 D155:H155 D156:D158 H156:H157 B160:B164 F173 I168:I173" name="Diapazonas7"/>
    <protectedRange sqref="D201:I203 D204:D206 H204:H205 B208:B212 F221 I216:I221" name="Diapazonas9"/>
    <protectedRange sqref="D249:I250 D251:H251 D252:D254 H252:H253 B256:B260 F269 I264:I269" name="Diapazonas11"/>
    <protectedRange sqref="D297:I298 D299:H299 D300:D302 H300:H301 B304:B308 F317 I312:I317" name="Diapazonas13"/>
    <protectedRange sqref="D345:I346 D347:H347 D348:D350 H348:H349 B352:B356 F365 I360:I365" name="Diapazonas15"/>
    <protectedRange sqref="C48:E52" name="Diapazonas17"/>
    <protectedRange sqref="C96:E100" name="Diapazonas19"/>
    <protectedRange sqref="C144:E148" name="Diapazonas21"/>
    <protectedRange sqref="C192:E196" name="Diapazonas23"/>
    <protectedRange sqref="C240:E244" name="Diapazonas25"/>
    <protectedRange sqref="C288:E292" name="Diapazonas27"/>
    <protectedRange sqref="C336:E340" name="Diapazonas29"/>
  </protectedRanges>
  <mergeCells count="232">
    <mergeCell ref="A360:A364"/>
    <mergeCell ref="B360:B364"/>
    <mergeCell ref="I16:I18"/>
    <mergeCell ref="B24:B28"/>
    <mergeCell ref="A24:A28"/>
    <mergeCell ref="A1:C1"/>
    <mergeCell ref="D1:I1"/>
    <mergeCell ref="B365:C365"/>
    <mergeCell ref="B366:C366"/>
    <mergeCell ref="E324:G324"/>
    <mergeCell ref="E325:G325"/>
    <mergeCell ref="E326:I326"/>
    <mergeCell ref="D323:H323"/>
    <mergeCell ref="A336:A340"/>
    <mergeCell ref="B336:B340"/>
    <mergeCell ref="B303:F303"/>
    <mergeCell ref="B309:F309"/>
    <mergeCell ref="B310:C310"/>
    <mergeCell ref="B311:C311"/>
    <mergeCell ref="B293:C293"/>
    <mergeCell ref="B294:C294"/>
    <mergeCell ref="A295:F295"/>
    <mergeCell ref="A297:B302"/>
    <mergeCell ref="D297:I297"/>
    <mergeCell ref="A367:F367"/>
    <mergeCell ref="A7:F7"/>
    <mergeCell ref="B351:F351"/>
    <mergeCell ref="B357:F357"/>
    <mergeCell ref="B358:C358"/>
    <mergeCell ref="B359:C359"/>
    <mergeCell ref="B341:C341"/>
    <mergeCell ref="B342:C342"/>
    <mergeCell ref="A343:F343"/>
    <mergeCell ref="A345:B350"/>
    <mergeCell ref="D345:I345"/>
    <mergeCell ref="E348:G348"/>
    <mergeCell ref="E349:G349"/>
    <mergeCell ref="E350:I350"/>
    <mergeCell ref="B327:F327"/>
    <mergeCell ref="B333:F333"/>
    <mergeCell ref="D11:H11"/>
    <mergeCell ref="B334:C334"/>
    <mergeCell ref="B335:C335"/>
    <mergeCell ref="B317:C317"/>
    <mergeCell ref="B318:C318"/>
    <mergeCell ref="A319:F319"/>
    <mergeCell ref="A321:B326"/>
    <mergeCell ref="D321:I321"/>
    <mergeCell ref="E300:G300"/>
    <mergeCell ref="E301:G301"/>
    <mergeCell ref="E302:I302"/>
    <mergeCell ref="D299:H299"/>
    <mergeCell ref="A312:A316"/>
    <mergeCell ref="B312:B316"/>
    <mergeCell ref="B279:F279"/>
    <mergeCell ref="B285:F285"/>
    <mergeCell ref="B286:C286"/>
    <mergeCell ref="B287:C287"/>
    <mergeCell ref="A288:A292"/>
    <mergeCell ref="B288:B292"/>
    <mergeCell ref="B269:C269"/>
    <mergeCell ref="B270:C270"/>
    <mergeCell ref="A271:F271"/>
    <mergeCell ref="A273:B278"/>
    <mergeCell ref="D273:I273"/>
    <mergeCell ref="E276:G276"/>
    <mergeCell ref="E277:G277"/>
    <mergeCell ref="E278:I278"/>
    <mergeCell ref="D275:H275"/>
    <mergeCell ref="B261:F261"/>
    <mergeCell ref="B262:C262"/>
    <mergeCell ref="B263:C263"/>
    <mergeCell ref="B245:C245"/>
    <mergeCell ref="B246:C246"/>
    <mergeCell ref="A247:F247"/>
    <mergeCell ref="A249:B254"/>
    <mergeCell ref="D249:I249"/>
    <mergeCell ref="E252:G252"/>
    <mergeCell ref="E253:G253"/>
    <mergeCell ref="E254:I254"/>
    <mergeCell ref="D251:H251"/>
    <mergeCell ref="A201:B206"/>
    <mergeCell ref="D201:I201"/>
    <mergeCell ref="E204:G204"/>
    <mergeCell ref="E205:G205"/>
    <mergeCell ref="E206:I206"/>
    <mergeCell ref="D203:H203"/>
    <mergeCell ref="A264:A268"/>
    <mergeCell ref="B264:B268"/>
    <mergeCell ref="B231:F231"/>
    <mergeCell ref="B237:F237"/>
    <mergeCell ref="B238:C238"/>
    <mergeCell ref="B239:C239"/>
    <mergeCell ref="B221:C221"/>
    <mergeCell ref="B222:C222"/>
    <mergeCell ref="A223:F223"/>
    <mergeCell ref="A225:B230"/>
    <mergeCell ref="D225:I225"/>
    <mergeCell ref="E228:G228"/>
    <mergeCell ref="E229:G229"/>
    <mergeCell ref="E230:I230"/>
    <mergeCell ref="D227:H227"/>
    <mergeCell ref="A240:A244"/>
    <mergeCell ref="B240:B244"/>
    <mergeCell ref="B255:F255"/>
    <mergeCell ref="A216:A220"/>
    <mergeCell ref="B216:B220"/>
    <mergeCell ref="B183:F183"/>
    <mergeCell ref="B189:F189"/>
    <mergeCell ref="B190:C190"/>
    <mergeCell ref="B191:C191"/>
    <mergeCell ref="B173:C173"/>
    <mergeCell ref="B174:C174"/>
    <mergeCell ref="A175:F175"/>
    <mergeCell ref="A177:B182"/>
    <mergeCell ref="D177:I177"/>
    <mergeCell ref="E180:G180"/>
    <mergeCell ref="E181:G181"/>
    <mergeCell ref="E182:I182"/>
    <mergeCell ref="D179:H179"/>
    <mergeCell ref="A192:A196"/>
    <mergeCell ref="B192:B196"/>
    <mergeCell ref="B207:F207"/>
    <mergeCell ref="B213:F213"/>
    <mergeCell ref="B214:C214"/>
    <mergeCell ref="B215:C215"/>
    <mergeCell ref="B197:C197"/>
    <mergeCell ref="B198:C198"/>
    <mergeCell ref="A199:F199"/>
    <mergeCell ref="B165:F165"/>
    <mergeCell ref="B166:C166"/>
    <mergeCell ref="B167:C167"/>
    <mergeCell ref="B149:C149"/>
    <mergeCell ref="B150:C150"/>
    <mergeCell ref="A151:F151"/>
    <mergeCell ref="A153:B158"/>
    <mergeCell ref="D153:I153"/>
    <mergeCell ref="E156:G156"/>
    <mergeCell ref="E157:G157"/>
    <mergeCell ref="E158:I158"/>
    <mergeCell ref="D155:H155"/>
    <mergeCell ref="A105:B110"/>
    <mergeCell ref="D105:I105"/>
    <mergeCell ref="E108:G108"/>
    <mergeCell ref="E109:G109"/>
    <mergeCell ref="E110:I110"/>
    <mergeCell ref="D107:H107"/>
    <mergeCell ref="A168:A172"/>
    <mergeCell ref="B168:B172"/>
    <mergeCell ref="B135:F135"/>
    <mergeCell ref="B141:F141"/>
    <mergeCell ref="B142:C142"/>
    <mergeCell ref="B143:C143"/>
    <mergeCell ref="B125:C125"/>
    <mergeCell ref="B126:C126"/>
    <mergeCell ref="A127:F127"/>
    <mergeCell ref="A129:B134"/>
    <mergeCell ref="D129:I129"/>
    <mergeCell ref="E132:G132"/>
    <mergeCell ref="E133:G133"/>
    <mergeCell ref="E134:I134"/>
    <mergeCell ref="D131:H131"/>
    <mergeCell ref="A144:A148"/>
    <mergeCell ref="B144:B148"/>
    <mergeCell ref="B159:F159"/>
    <mergeCell ref="A120:A124"/>
    <mergeCell ref="B120:B124"/>
    <mergeCell ref="B87:F87"/>
    <mergeCell ref="B93:F93"/>
    <mergeCell ref="B94:C94"/>
    <mergeCell ref="B95:C95"/>
    <mergeCell ref="B77:C77"/>
    <mergeCell ref="B78:C78"/>
    <mergeCell ref="A79:F79"/>
    <mergeCell ref="A81:B86"/>
    <mergeCell ref="D81:I81"/>
    <mergeCell ref="E84:G84"/>
    <mergeCell ref="E85:G85"/>
    <mergeCell ref="E86:I86"/>
    <mergeCell ref="D83:H83"/>
    <mergeCell ref="A96:A100"/>
    <mergeCell ref="B96:B100"/>
    <mergeCell ref="B111:F111"/>
    <mergeCell ref="B117:F117"/>
    <mergeCell ref="B118:C118"/>
    <mergeCell ref="B119:C119"/>
    <mergeCell ref="B101:C101"/>
    <mergeCell ref="B102:C102"/>
    <mergeCell ref="A103:F103"/>
    <mergeCell ref="E38:I38"/>
    <mergeCell ref="A31:F31"/>
    <mergeCell ref="D35:H35"/>
    <mergeCell ref="B63:F63"/>
    <mergeCell ref="B69:F69"/>
    <mergeCell ref="B70:C70"/>
    <mergeCell ref="B71:C71"/>
    <mergeCell ref="B53:C53"/>
    <mergeCell ref="B54:C54"/>
    <mergeCell ref="A55:F55"/>
    <mergeCell ref="A57:B62"/>
    <mergeCell ref="D57:I57"/>
    <mergeCell ref="E60:G60"/>
    <mergeCell ref="E61:G61"/>
    <mergeCell ref="E62:I62"/>
    <mergeCell ref="D59:H59"/>
    <mergeCell ref="A48:A52"/>
    <mergeCell ref="B48:B52"/>
    <mergeCell ref="E37:G37"/>
    <mergeCell ref="A72:A76"/>
    <mergeCell ref="B72:B76"/>
    <mergeCell ref="D347:H347"/>
    <mergeCell ref="D9:I9"/>
    <mergeCell ref="E14:I14"/>
    <mergeCell ref="B15:F15"/>
    <mergeCell ref="B21:F21"/>
    <mergeCell ref="B22:C22"/>
    <mergeCell ref="D3:F3"/>
    <mergeCell ref="B29:C29"/>
    <mergeCell ref="E13:G13"/>
    <mergeCell ref="E12:G12"/>
    <mergeCell ref="A9:B14"/>
    <mergeCell ref="B23:C23"/>
    <mergeCell ref="B6:C6"/>
    <mergeCell ref="A3:C3"/>
    <mergeCell ref="B39:F39"/>
    <mergeCell ref="B45:F45"/>
    <mergeCell ref="B46:C46"/>
    <mergeCell ref="B47:C47"/>
    <mergeCell ref="B30:C30"/>
    <mergeCell ref="A33:B38"/>
    <mergeCell ref="D33:I33"/>
    <mergeCell ref="E36:G36"/>
  </mergeCells>
  <phoneticPr fontId="8" type="noConversion"/>
  <dataValidations xWindow="847" yWindow="449" count="2">
    <dataValidation allowBlank="1" showErrorMessage="1" prompt="Nurodomas poveiklės matavimo vienetas (pvz., vnt., kompl., asm., km. kv. m)._x000a_Matavimo vienetas turi sutapti su PĮP nurodytu matavimo vienetu." sqref="D2:E2" xr:uid="{E13D4917-5D97-4855-AE36-E3C12740A476}"/>
    <dataValidation type="list" allowBlank="1" showInputMessage="1" showErrorMessage="1" sqref="D3" xr:uid="{138151E3-2C06-43EA-BF25-39A851F7222A}">
      <formula1>"Sostinės regionas, Vidurio ir vakarų Lietuvos regionas"</formula1>
    </dataValidation>
  </dataValidations>
  <pageMargins left="0.31496062992125984" right="0.31496062992125984" top="0.78740157480314965" bottom="0.78740157480314965" header="0.31496062992125984" footer="0.31496062992125984"/>
  <pageSetup paperSize="9" scale="80" fitToHeight="0" orientation="landscape" r:id="rId1"/>
  <headerFooter>
    <oddFooter>&amp;A&amp;RPuslapių &amp;P</oddFooter>
  </headerFooter>
  <rowBreaks count="7" manualBreakCount="7">
    <brk id="55" max="9" man="1"/>
    <brk id="104" max="9" man="1"/>
    <brk id="152" max="9" man="1"/>
    <brk id="200" max="9" man="1"/>
    <brk id="248" max="9" man="1"/>
    <brk id="296" max="9" man="1"/>
    <brk id="344" max="9" man="1"/>
  </rowBreaks>
  <extLst>
    <ext xmlns:x14="http://schemas.microsoft.com/office/spreadsheetml/2009/9/main" uri="{CCE6A557-97BC-4b89-ADB6-D9C93CAAB3DF}">
      <x14:dataValidations xmlns:xm="http://schemas.microsoft.com/office/excel/2006/main" xWindow="847" yWindow="449" count="3">
        <x14:dataValidation type="list" allowBlank="1" showInputMessage="1" showErrorMessage="1" error="Prašome pasirinkti renginio šalį iš sąrašo." xr:uid="{25271853-92C4-4FB3-A59D-B76AED724207}">
          <x14:formula1>
            <xm:f>'Dienpinigiai ir apgyvendinimas'!$A$3:$A$150</xm:f>
          </x14:formula1>
          <xm:sqref>D323:H323 D299:H299 D11:H11 D35:H35 D59:H59 D83:H83 D107:H107 D131:H131 D155:H155 D179:H179 D203:H203 D227:H227 D251:H251 D275:H275 D347:H347</xm:sqref>
        </x14:dataValidation>
        <x14:dataValidation type="list" allowBlank="1" showInputMessage="1" showErrorMessage="1" prompt="Pasirinkite iš sąrašo." xr:uid="{DD20AE29-F8BB-4809-8C31-11E94A20C5BA}">
          <x14:formula1>
            <xm:f>'1 Darbo užmokestis'!$B$7:$B$16</xm:f>
          </x14:formula1>
          <xm:sqref>B16:B20 B40:B44 B64:B68 B88:B92 B112:B116 B136:B140 B160:B164 B184:B188 B208:B212 B232:B236 B256:B260 B280:B284 B304:B308 B328:B332 B352:B356</xm:sqref>
        </x14:dataValidation>
        <x14:dataValidation type="list" allowBlank="1" showInputMessage="1" showErrorMessage="1" error="Prašome pasirinkti renginio šalį iš sąrašo." prompt="Pasirinkite iš sąrašo." xr:uid="{2D5D9CA0-20D3-43CD-A8DC-4D5F26499302}">
          <x14:formula1>
            <xm:f>'Dienpinigiai ir apgyvendinimas'!$A$3:$A$150</xm:f>
          </x14:formula1>
          <xm:sqref>I11 I35 I59 I83 I107 I131 I155 I179 I203 I227 I251 I275 I299 I323 I347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AD99A-1034-4A3A-BF2C-B54CB79791B4}">
  <dimension ref="A1:B2"/>
  <sheetViews>
    <sheetView workbookViewId="0">
      <selection activeCell="A3" sqref="A3"/>
    </sheetView>
  </sheetViews>
  <sheetFormatPr defaultRowHeight="14.4" x14ac:dyDescent="0.3"/>
  <cols>
    <col min="1" max="1" width="36.5546875" customWidth="1"/>
  </cols>
  <sheetData>
    <row r="1" spans="1:2" x14ac:dyDescent="0.3">
      <c r="A1" t="s">
        <v>411</v>
      </c>
      <c r="B1" s="42">
        <v>0.5</v>
      </c>
    </row>
    <row r="2" spans="1:2" x14ac:dyDescent="0.3">
      <c r="A2" t="s">
        <v>412</v>
      </c>
      <c r="B2" s="42">
        <v>0.85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24F29-3F1C-4619-9734-888BF76394AF}">
  <sheetPr codeName="Lapas1"/>
  <dimension ref="A1:C150"/>
  <sheetViews>
    <sheetView zoomScaleNormal="100" workbookViewId="0">
      <pane ySplit="2" topLeftCell="A3" activePane="bottomLeft" state="frozen"/>
      <selection pane="bottomLeft" activeCell="A3" sqref="A3"/>
    </sheetView>
  </sheetViews>
  <sheetFormatPr defaultRowHeight="12.6" x14ac:dyDescent="0.2"/>
  <cols>
    <col min="1" max="1" width="60.21875" style="82" customWidth="1"/>
    <col min="2" max="2" width="24.21875" style="82" customWidth="1"/>
    <col min="3" max="3" width="20.6640625" style="82" bestFit="1" customWidth="1"/>
    <col min="4" max="16384" width="8.88671875" style="82"/>
  </cols>
  <sheetData>
    <row r="1" spans="1:3" ht="59.4" customHeight="1" x14ac:dyDescent="0.2">
      <c r="A1" s="154" t="s">
        <v>415</v>
      </c>
      <c r="B1" s="154"/>
      <c r="C1" s="154"/>
    </row>
    <row r="2" spans="1:3" ht="42" customHeight="1" x14ac:dyDescent="0.2">
      <c r="A2" s="83" t="s">
        <v>99</v>
      </c>
      <c r="B2" s="83" t="s">
        <v>414</v>
      </c>
      <c r="C2" s="83" t="s">
        <v>413</v>
      </c>
    </row>
    <row r="3" spans="1:3" x14ac:dyDescent="0.2">
      <c r="A3" s="84" t="s">
        <v>100</v>
      </c>
      <c r="B3" s="83">
        <v>147</v>
      </c>
      <c r="C3" s="83">
        <v>33</v>
      </c>
    </row>
    <row r="4" spans="1:3" x14ac:dyDescent="0.2">
      <c r="A4" s="84" t="s">
        <v>101</v>
      </c>
      <c r="B4" s="83">
        <v>174</v>
      </c>
      <c r="C4" s="83">
        <v>69</v>
      </c>
    </row>
    <row r="5" spans="1:3" x14ac:dyDescent="0.2">
      <c r="A5" s="84" t="s">
        <v>102</v>
      </c>
      <c r="B5" s="83">
        <v>110</v>
      </c>
      <c r="C5" s="83">
        <v>33</v>
      </c>
    </row>
    <row r="6" spans="1:3" x14ac:dyDescent="0.2">
      <c r="A6" s="84" t="s">
        <v>103</v>
      </c>
      <c r="B6" s="83">
        <v>240</v>
      </c>
      <c r="C6" s="83">
        <v>57</v>
      </c>
    </row>
    <row r="7" spans="1:3" x14ac:dyDescent="0.2">
      <c r="A7" s="84" t="s">
        <v>104</v>
      </c>
      <c r="B7" s="83">
        <v>103</v>
      </c>
      <c r="C7" s="83">
        <v>46</v>
      </c>
    </row>
    <row r="8" spans="1:3" x14ac:dyDescent="0.2">
      <c r="A8" s="84" t="s">
        <v>105</v>
      </c>
      <c r="B8" s="83">
        <v>382</v>
      </c>
      <c r="C8" s="83">
        <v>70</v>
      </c>
    </row>
    <row r="9" spans="1:3" x14ac:dyDescent="0.2">
      <c r="A9" s="84" t="s">
        <v>106</v>
      </c>
      <c r="B9" s="83">
        <v>210</v>
      </c>
      <c r="C9" s="83">
        <v>50</v>
      </c>
    </row>
    <row r="10" spans="1:3" x14ac:dyDescent="0.2">
      <c r="A10" s="84" t="s">
        <v>107</v>
      </c>
      <c r="B10" s="83">
        <v>210</v>
      </c>
      <c r="C10" s="83">
        <v>47</v>
      </c>
    </row>
    <row r="11" spans="1:3" x14ac:dyDescent="0.2">
      <c r="A11" s="84" t="s">
        <v>108</v>
      </c>
      <c r="B11" s="83">
        <v>220</v>
      </c>
      <c r="C11" s="83">
        <v>50</v>
      </c>
    </row>
    <row r="12" spans="1:3" x14ac:dyDescent="0.2">
      <c r="A12" s="84" t="s">
        <v>109</v>
      </c>
      <c r="B12" s="83">
        <v>174</v>
      </c>
      <c r="C12" s="83">
        <v>63</v>
      </c>
    </row>
    <row r="13" spans="1:3" x14ac:dyDescent="0.2">
      <c r="A13" s="84" t="s">
        <v>110</v>
      </c>
      <c r="B13" s="83">
        <v>200</v>
      </c>
      <c r="C13" s="83">
        <v>47</v>
      </c>
    </row>
    <row r="14" spans="1:3" x14ac:dyDescent="0.2">
      <c r="A14" s="84" t="s">
        <v>111</v>
      </c>
      <c r="B14" s="83">
        <v>174</v>
      </c>
      <c r="C14" s="83">
        <v>50</v>
      </c>
    </row>
    <row r="15" spans="1:3" x14ac:dyDescent="0.2">
      <c r="A15" s="84" t="s">
        <v>112</v>
      </c>
      <c r="B15" s="83">
        <v>195</v>
      </c>
      <c r="C15" s="83">
        <v>53</v>
      </c>
    </row>
    <row r="16" spans="1:3" x14ac:dyDescent="0.2">
      <c r="A16" s="84" t="s">
        <v>113</v>
      </c>
      <c r="B16" s="83">
        <v>116</v>
      </c>
      <c r="C16" s="83">
        <v>60</v>
      </c>
    </row>
    <row r="17" spans="1:3" x14ac:dyDescent="0.2">
      <c r="A17" s="84" t="s">
        <v>114</v>
      </c>
      <c r="B17" s="83">
        <v>145</v>
      </c>
      <c r="C17" s="83">
        <v>33</v>
      </c>
    </row>
    <row r="18" spans="1:3" x14ac:dyDescent="0.2">
      <c r="A18" s="84" t="s">
        <v>115</v>
      </c>
      <c r="B18" s="83">
        <v>197</v>
      </c>
      <c r="C18" s="83">
        <v>61</v>
      </c>
    </row>
    <row r="19" spans="1:3" x14ac:dyDescent="0.2">
      <c r="A19" s="84" t="s">
        <v>116</v>
      </c>
      <c r="B19" s="83">
        <v>154</v>
      </c>
      <c r="C19" s="83">
        <v>43</v>
      </c>
    </row>
    <row r="20" spans="1:3" x14ac:dyDescent="0.2">
      <c r="A20" s="84" t="s">
        <v>117</v>
      </c>
      <c r="B20" s="83">
        <v>231</v>
      </c>
      <c r="C20" s="83">
        <v>33</v>
      </c>
    </row>
    <row r="21" spans="1:3" x14ac:dyDescent="0.2">
      <c r="A21" s="84" t="s">
        <v>118</v>
      </c>
      <c r="B21" s="83">
        <v>180</v>
      </c>
      <c r="C21" s="83">
        <v>43</v>
      </c>
    </row>
    <row r="22" spans="1:3" x14ac:dyDescent="0.2">
      <c r="A22" s="84" t="s">
        <v>119</v>
      </c>
      <c r="B22" s="83">
        <v>167</v>
      </c>
      <c r="C22" s="83">
        <v>40</v>
      </c>
    </row>
    <row r="23" spans="1:3" x14ac:dyDescent="0.2">
      <c r="A23" s="84" t="s">
        <v>120</v>
      </c>
      <c r="B23" s="83">
        <v>140</v>
      </c>
      <c r="C23" s="83">
        <v>39</v>
      </c>
    </row>
    <row r="24" spans="1:3" x14ac:dyDescent="0.2">
      <c r="A24" s="84" t="s">
        <v>121</v>
      </c>
      <c r="B24" s="83">
        <v>90</v>
      </c>
      <c r="C24" s="83">
        <v>37</v>
      </c>
    </row>
    <row r="25" spans="1:3" x14ac:dyDescent="0.2">
      <c r="A25" s="84" t="s">
        <v>122</v>
      </c>
      <c r="B25" s="83">
        <v>165</v>
      </c>
      <c r="C25" s="83">
        <v>33</v>
      </c>
    </row>
    <row r="26" spans="1:3" x14ac:dyDescent="0.2">
      <c r="A26" s="84" t="s">
        <v>123</v>
      </c>
      <c r="B26" s="83">
        <v>145</v>
      </c>
      <c r="C26" s="83">
        <v>33</v>
      </c>
    </row>
    <row r="27" spans="1:3" x14ac:dyDescent="0.2">
      <c r="A27" s="84" t="s">
        <v>124</v>
      </c>
      <c r="B27" s="83">
        <v>188</v>
      </c>
      <c r="C27" s="83">
        <v>50</v>
      </c>
    </row>
    <row r="28" spans="1:3" x14ac:dyDescent="0.2">
      <c r="A28" s="84" t="s">
        <v>125</v>
      </c>
      <c r="B28" s="83">
        <v>175</v>
      </c>
      <c r="C28" s="83">
        <v>47</v>
      </c>
    </row>
    <row r="29" spans="1:3" x14ac:dyDescent="0.2">
      <c r="A29" s="84" t="s">
        <v>126</v>
      </c>
      <c r="B29" s="83">
        <v>174</v>
      </c>
      <c r="C29" s="83">
        <v>80</v>
      </c>
    </row>
    <row r="30" spans="1:3" x14ac:dyDescent="0.2">
      <c r="A30" s="84" t="s">
        <v>127</v>
      </c>
      <c r="B30" s="83">
        <v>177</v>
      </c>
      <c r="C30" s="83">
        <v>40</v>
      </c>
    </row>
    <row r="31" spans="1:3" x14ac:dyDescent="0.2">
      <c r="A31" s="84" t="s">
        <v>128</v>
      </c>
      <c r="B31" s="83">
        <v>180</v>
      </c>
      <c r="C31" s="83">
        <v>43</v>
      </c>
    </row>
    <row r="32" spans="1:3" x14ac:dyDescent="0.2">
      <c r="A32" s="84" t="s">
        <v>129</v>
      </c>
      <c r="B32" s="83">
        <v>140</v>
      </c>
      <c r="C32" s="83">
        <v>33</v>
      </c>
    </row>
    <row r="33" spans="1:3" x14ac:dyDescent="0.2">
      <c r="A33" s="84" t="s">
        <v>130</v>
      </c>
      <c r="B33" s="83">
        <v>145</v>
      </c>
      <c r="C33" s="83">
        <v>47</v>
      </c>
    </row>
    <row r="34" spans="1:3" x14ac:dyDescent="0.2">
      <c r="A34" s="84" t="s">
        <v>131</v>
      </c>
      <c r="B34" s="83">
        <v>175</v>
      </c>
      <c r="C34" s="83">
        <v>33</v>
      </c>
    </row>
    <row r="35" spans="1:3" x14ac:dyDescent="0.2">
      <c r="A35" s="84" t="s">
        <v>132</v>
      </c>
      <c r="B35" s="83">
        <v>150</v>
      </c>
      <c r="C35" s="83">
        <v>40</v>
      </c>
    </row>
    <row r="36" spans="1:3" x14ac:dyDescent="0.2">
      <c r="A36" s="84" t="s">
        <v>133</v>
      </c>
      <c r="B36" s="83">
        <v>140</v>
      </c>
      <c r="C36" s="83">
        <v>47</v>
      </c>
    </row>
    <row r="37" spans="1:3" x14ac:dyDescent="0.2">
      <c r="A37" s="84" t="s">
        <v>134</v>
      </c>
      <c r="B37" s="83">
        <v>145</v>
      </c>
      <c r="C37" s="83">
        <v>55</v>
      </c>
    </row>
    <row r="38" spans="1:3" x14ac:dyDescent="0.2">
      <c r="A38" s="84" t="s">
        <v>135</v>
      </c>
      <c r="B38" s="83">
        <v>215</v>
      </c>
      <c r="C38" s="83">
        <v>53</v>
      </c>
    </row>
    <row r="39" spans="1:3" x14ac:dyDescent="0.2">
      <c r="A39" s="84" t="s">
        <v>136</v>
      </c>
      <c r="B39" s="83">
        <v>125</v>
      </c>
      <c r="C39" s="83">
        <v>33</v>
      </c>
    </row>
    <row r="40" spans="1:3" x14ac:dyDescent="0.2">
      <c r="A40" s="84" t="s">
        <v>137</v>
      </c>
      <c r="B40" s="83">
        <v>194</v>
      </c>
      <c r="C40" s="83">
        <v>33</v>
      </c>
    </row>
    <row r="41" spans="1:3" x14ac:dyDescent="0.2">
      <c r="A41" s="84" t="s">
        <v>138</v>
      </c>
      <c r="B41" s="83">
        <v>145</v>
      </c>
      <c r="C41" s="83">
        <v>33</v>
      </c>
    </row>
    <row r="42" spans="1:3" x14ac:dyDescent="0.2">
      <c r="A42" s="84" t="s">
        <v>139</v>
      </c>
      <c r="B42" s="83">
        <v>210</v>
      </c>
      <c r="C42" s="83">
        <v>40</v>
      </c>
    </row>
    <row r="43" spans="1:3" x14ac:dyDescent="0.2">
      <c r="A43" s="84" t="s">
        <v>140</v>
      </c>
      <c r="B43" s="83">
        <v>190</v>
      </c>
      <c r="C43" s="83">
        <v>37</v>
      </c>
    </row>
    <row r="44" spans="1:3" x14ac:dyDescent="0.2">
      <c r="A44" s="84" t="s">
        <v>141</v>
      </c>
      <c r="B44" s="83">
        <v>200</v>
      </c>
      <c r="C44" s="83">
        <v>57</v>
      </c>
    </row>
    <row r="45" spans="1:3" x14ac:dyDescent="0.2">
      <c r="A45" s="84" t="s">
        <v>142</v>
      </c>
      <c r="B45" s="83">
        <v>177</v>
      </c>
      <c r="C45" s="83">
        <v>58</v>
      </c>
    </row>
    <row r="46" spans="1:3" x14ac:dyDescent="0.2">
      <c r="A46" s="84" t="s">
        <v>143</v>
      </c>
      <c r="B46" s="83">
        <v>188</v>
      </c>
      <c r="C46" s="83">
        <v>63</v>
      </c>
    </row>
    <row r="47" spans="1:3" x14ac:dyDescent="0.2">
      <c r="A47" s="84" t="s">
        <v>144</v>
      </c>
      <c r="B47" s="83">
        <v>210</v>
      </c>
      <c r="C47" s="83">
        <v>70</v>
      </c>
    </row>
    <row r="48" spans="1:3" x14ac:dyDescent="0.2">
      <c r="A48" s="84" t="s">
        <v>145</v>
      </c>
      <c r="B48" s="83">
        <v>270</v>
      </c>
      <c r="C48" s="83">
        <v>40</v>
      </c>
    </row>
    <row r="49" spans="1:3" x14ac:dyDescent="0.2">
      <c r="A49" s="84" t="s">
        <v>146</v>
      </c>
      <c r="B49" s="83">
        <v>213</v>
      </c>
      <c r="C49" s="83">
        <v>37</v>
      </c>
    </row>
    <row r="50" spans="1:3" x14ac:dyDescent="0.2">
      <c r="A50" s="84" t="s">
        <v>147</v>
      </c>
      <c r="B50" s="83">
        <v>275</v>
      </c>
      <c r="C50" s="83">
        <v>87</v>
      </c>
    </row>
    <row r="51" spans="1:3" x14ac:dyDescent="0.2">
      <c r="A51" s="84" t="s">
        <v>148</v>
      </c>
      <c r="B51" s="83">
        <v>180</v>
      </c>
      <c r="C51" s="83">
        <v>40</v>
      </c>
    </row>
    <row r="52" spans="1:3" x14ac:dyDescent="0.2">
      <c r="A52" s="84" t="s">
        <v>149</v>
      </c>
      <c r="B52" s="83">
        <v>190</v>
      </c>
      <c r="C52" s="83">
        <v>40</v>
      </c>
    </row>
    <row r="53" spans="1:3" x14ac:dyDescent="0.2">
      <c r="A53" s="84" t="s">
        <v>150</v>
      </c>
      <c r="B53" s="83">
        <v>203</v>
      </c>
      <c r="C53" s="83">
        <v>67</v>
      </c>
    </row>
    <row r="54" spans="1:3" x14ac:dyDescent="0.2">
      <c r="A54" s="84" t="s">
        <v>151</v>
      </c>
      <c r="B54" s="83">
        <v>275</v>
      </c>
      <c r="C54" s="83">
        <v>53</v>
      </c>
    </row>
    <row r="55" spans="1:3" x14ac:dyDescent="0.2">
      <c r="A55" s="84" t="s">
        <v>152</v>
      </c>
      <c r="B55" s="83">
        <v>195</v>
      </c>
      <c r="C55" s="83">
        <v>47</v>
      </c>
    </row>
    <row r="56" spans="1:3" x14ac:dyDescent="0.2">
      <c r="A56" s="84" t="s">
        <v>153</v>
      </c>
      <c r="B56" s="83">
        <v>174</v>
      </c>
      <c r="C56" s="83">
        <v>53</v>
      </c>
    </row>
    <row r="57" spans="1:3" x14ac:dyDescent="0.2">
      <c r="A57" s="84" t="s">
        <v>154</v>
      </c>
      <c r="B57" s="83">
        <v>232</v>
      </c>
      <c r="C57" s="83">
        <v>53</v>
      </c>
    </row>
    <row r="58" spans="1:3" x14ac:dyDescent="0.2">
      <c r="A58" s="84" t="s">
        <v>155</v>
      </c>
      <c r="B58" s="83">
        <v>113</v>
      </c>
      <c r="C58" s="83">
        <v>33</v>
      </c>
    </row>
    <row r="59" spans="1:3" x14ac:dyDescent="0.2">
      <c r="A59" s="84" t="s">
        <v>156</v>
      </c>
      <c r="B59" s="83">
        <v>174</v>
      </c>
      <c r="C59" s="83">
        <v>55</v>
      </c>
    </row>
    <row r="60" spans="1:3" x14ac:dyDescent="0.2">
      <c r="A60" s="84" t="s">
        <v>157</v>
      </c>
      <c r="B60" s="83">
        <v>195</v>
      </c>
      <c r="C60" s="83">
        <v>52</v>
      </c>
    </row>
    <row r="61" spans="1:3" x14ac:dyDescent="0.2">
      <c r="A61" s="84" t="s">
        <v>158</v>
      </c>
      <c r="B61" s="83">
        <v>175</v>
      </c>
      <c r="C61" s="83">
        <v>47</v>
      </c>
    </row>
    <row r="62" spans="1:3" x14ac:dyDescent="0.2">
      <c r="A62" s="84" t="s">
        <v>159</v>
      </c>
      <c r="B62" s="83">
        <v>200</v>
      </c>
      <c r="C62" s="83">
        <v>40</v>
      </c>
    </row>
    <row r="63" spans="1:3" x14ac:dyDescent="0.2">
      <c r="A63" s="84" t="s">
        <v>160</v>
      </c>
      <c r="B63" s="83">
        <v>181</v>
      </c>
      <c r="C63" s="83">
        <v>37</v>
      </c>
    </row>
    <row r="64" spans="1:3" x14ac:dyDescent="0.2">
      <c r="A64" s="84" t="s">
        <v>161</v>
      </c>
      <c r="B64" s="83">
        <v>148</v>
      </c>
      <c r="C64" s="83">
        <v>62</v>
      </c>
    </row>
    <row r="65" spans="1:3" x14ac:dyDescent="0.2">
      <c r="A65" s="84" t="s">
        <v>162</v>
      </c>
      <c r="B65" s="83">
        <v>180</v>
      </c>
      <c r="C65" s="83">
        <v>50</v>
      </c>
    </row>
    <row r="66" spans="1:3" x14ac:dyDescent="0.2">
      <c r="A66" s="84" t="s">
        <v>163</v>
      </c>
      <c r="B66" s="83">
        <v>156</v>
      </c>
      <c r="C66" s="83">
        <v>33</v>
      </c>
    </row>
    <row r="67" spans="1:3" x14ac:dyDescent="0.2">
      <c r="A67" s="84" t="s">
        <v>164</v>
      </c>
      <c r="B67" s="83">
        <v>166</v>
      </c>
      <c r="C67" s="83">
        <v>70</v>
      </c>
    </row>
    <row r="68" spans="1:3" x14ac:dyDescent="0.2">
      <c r="A68" s="84" t="s">
        <v>165</v>
      </c>
      <c r="B68" s="83">
        <v>270</v>
      </c>
      <c r="C68" s="83">
        <v>67</v>
      </c>
    </row>
    <row r="69" spans="1:3" x14ac:dyDescent="0.2">
      <c r="A69" s="84" t="s">
        <v>166</v>
      </c>
      <c r="B69" s="83">
        <v>180</v>
      </c>
      <c r="C69" s="83">
        <v>33</v>
      </c>
    </row>
    <row r="70" spans="1:3" x14ac:dyDescent="0.2">
      <c r="A70" s="84" t="s">
        <v>167</v>
      </c>
      <c r="B70" s="83">
        <v>174</v>
      </c>
      <c r="C70" s="83">
        <v>35</v>
      </c>
    </row>
    <row r="71" spans="1:3" x14ac:dyDescent="0.2">
      <c r="A71" s="84" t="s">
        <v>168</v>
      </c>
      <c r="B71" s="83">
        <v>140</v>
      </c>
      <c r="C71" s="83">
        <v>33</v>
      </c>
    </row>
    <row r="72" spans="1:3" x14ac:dyDescent="0.2">
      <c r="A72" s="84" t="s">
        <v>169</v>
      </c>
      <c r="B72" s="83">
        <v>155</v>
      </c>
      <c r="C72" s="83">
        <v>40</v>
      </c>
    </row>
    <row r="73" spans="1:3" x14ac:dyDescent="0.2">
      <c r="A73" s="84" t="s">
        <v>170</v>
      </c>
      <c r="B73" s="83">
        <v>150</v>
      </c>
      <c r="C73" s="83">
        <v>50</v>
      </c>
    </row>
    <row r="74" spans="1:3" x14ac:dyDescent="0.2">
      <c r="A74" s="84" t="s">
        <v>171</v>
      </c>
      <c r="B74" s="83">
        <v>195</v>
      </c>
      <c r="C74" s="83">
        <v>57</v>
      </c>
    </row>
    <row r="75" spans="1:3" x14ac:dyDescent="0.2">
      <c r="A75" s="84" t="s">
        <v>172</v>
      </c>
      <c r="B75" s="83">
        <v>145</v>
      </c>
      <c r="C75" s="83">
        <v>33</v>
      </c>
    </row>
    <row r="76" spans="1:3" x14ac:dyDescent="0.2">
      <c r="A76" s="84" t="s">
        <v>173</v>
      </c>
      <c r="B76" s="83">
        <v>145</v>
      </c>
      <c r="C76" s="83">
        <v>44</v>
      </c>
    </row>
    <row r="77" spans="1:3" x14ac:dyDescent="0.2">
      <c r="A77" s="84" t="s">
        <v>174</v>
      </c>
      <c r="B77" s="83">
        <v>145</v>
      </c>
      <c r="C77" s="83">
        <v>48</v>
      </c>
    </row>
    <row r="78" spans="1:3" x14ac:dyDescent="0.2">
      <c r="A78" s="84" t="s">
        <v>175</v>
      </c>
      <c r="B78" s="83">
        <v>130</v>
      </c>
      <c r="C78" s="83">
        <v>33</v>
      </c>
    </row>
    <row r="79" spans="1:3" x14ac:dyDescent="0.2">
      <c r="A79" s="84" t="s">
        <v>176</v>
      </c>
      <c r="B79" s="83">
        <v>190</v>
      </c>
      <c r="C79" s="83">
        <v>47</v>
      </c>
    </row>
    <row r="80" spans="1:3" x14ac:dyDescent="0.2">
      <c r="A80" s="84" t="s">
        <v>177</v>
      </c>
      <c r="B80" s="83">
        <v>150</v>
      </c>
      <c r="C80" s="83">
        <v>57</v>
      </c>
    </row>
    <row r="81" spans="1:3" x14ac:dyDescent="0.2">
      <c r="A81" s="84" t="s">
        <v>178</v>
      </c>
      <c r="B81" s="83">
        <v>175</v>
      </c>
      <c r="C81" s="83">
        <v>33</v>
      </c>
    </row>
    <row r="82" spans="1:3" x14ac:dyDescent="0.2">
      <c r="A82" s="84" t="s">
        <v>179</v>
      </c>
      <c r="B82" s="83">
        <v>116</v>
      </c>
      <c r="C82" s="83">
        <v>53</v>
      </c>
    </row>
    <row r="83" spans="1:3" x14ac:dyDescent="0.2">
      <c r="A83" s="84" t="s">
        <v>180</v>
      </c>
      <c r="B83" s="83">
        <v>250</v>
      </c>
      <c r="C83" s="83">
        <v>61</v>
      </c>
    </row>
    <row r="84" spans="1:3" x14ac:dyDescent="0.2">
      <c r="A84" s="84" t="s">
        <v>181</v>
      </c>
      <c r="B84" s="83">
        <v>122</v>
      </c>
      <c r="C84" s="83">
        <v>33</v>
      </c>
    </row>
    <row r="85" spans="1:3" x14ac:dyDescent="0.2">
      <c r="A85" s="84" t="s">
        <v>182</v>
      </c>
      <c r="B85" s="83">
        <v>160</v>
      </c>
      <c r="C85" s="83">
        <v>33</v>
      </c>
    </row>
    <row r="86" spans="1:3" x14ac:dyDescent="0.2">
      <c r="A86" s="84" t="s">
        <v>183</v>
      </c>
      <c r="B86" s="83">
        <v>168</v>
      </c>
      <c r="C86" s="83">
        <v>33</v>
      </c>
    </row>
    <row r="87" spans="1:3" x14ac:dyDescent="0.2">
      <c r="A87" s="84" t="s">
        <v>184</v>
      </c>
      <c r="B87" s="83">
        <v>169</v>
      </c>
      <c r="C87" s="83">
        <v>40</v>
      </c>
    </row>
    <row r="88" spans="1:3" x14ac:dyDescent="0.2">
      <c r="A88" s="84" t="s">
        <v>185</v>
      </c>
      <c r="B88" s="83">
        <v>116</v>
      </c>
      <c r="C88" s="83">
        <v>60</v>
      </c>
    </row>
    <row r="89" spans="1:3" x14ac:dyDescent="0.2">
      <c r="A89" s="84" t="s">
        <v>186</v>
      </c>
      <c r="B89" s="83">
        <v>174</v>
      </c>
      <c r="C89" s="83">
        <v>50</v>
      </c>
    </row>
    <row r="90" spans="1:3" x14ac:dyDescent="0.2">
      <c r="A90" s="84" t="s">
        <v>187</v>
      </c>
      <c r="B90" s="83">
        <v>140</v>
      </c>
      <c r="C90" s="83">
        <v>40</v>
      </c>
    </row>
    <row r="91" spans="1:3" x14ac:dyDescent="0.2">
      <c r="A91" s="84" t="s">
        <v>188</v>
      </c>
      <c r="B91" s="83">
        <v>110</v>
      </c>
      <c r="C91" s="83">
        <v>33</v>
      </c>
    </row>
    <row r="92" spans="1:3" x14ac:dyDescent="0.2">
      <c r="A92" s="84" t="s">
        <v>189</v>
      </c>
      <c r="B92" s="83">
        <v>185</v>
      </c>
      <c r="C92" s="83">
        <v>47</v>
      </c>
    </row>
    <row r="93" spans="1:3" x14ac:dyDescent="0.2">
      <c r="A93" s="84" t="s">
        <v>190</v>
      </c>
      <c r="B93" s="83">
        <v>129</v>
      </c>
      <c r="C93" s="83">
        <v>33</v>
      </c>
    </row>
    <row r="94" spans="1:3" x14ac:dyDescent="0.2">
      <c r="A94" s="84" t="s">
        <v>191</v>
      </c>
      <c r="B94" s="83">
        <v>88</v>
      </c>
      <c r="C94" s="83">
        <v>53</v>
      </c>
    </row>
    <row r="95" spans="1:3" x14ac:dyDescent="0.2">
      <c r="A95" s="84" t="s">
        <v>192</v>
      </c>
      <c r="B95" s="83">
        <v>176</v>
      </c>
      <c r="C95" s="83">
        <v>49</v>
      </c>
    </row>
    <row r="96" spans="1:3" x14ac:dyDescent="0.2">
      <c r="A96" s="84" t="s">
        <v>193</v>
      </c>
      <c r="B96" s="83">
        <v>173</v>
      </c>
      <c r="C96" s="83">
        <v>47</v>
      </c>
    </row>
    <row r="97" spans="1:3" x14ac:dyDescent="0.2">
      <c r="A97" s="84" t="s">
        <v>194</v>
      </c>
      <c r="B97" s="83">
        <v>218</v>
      </c>
      <c r="C97" s="83">
        <v>40</v>
      </c>
    </row>
    <row r="98" spans="1:3" x14ac:dyDescent="0.2">
      <c r="A98" s="84" t="s">
        <v>195</v>
      </c>
      <c r="B98" s="83">
        <v>146</v>
      </c>
      <c r="C98" s="83">
        <v>33</v>
      </c>
    </row>
    <row r="99" spans="1:3" x14ac:dyDescent="0.2">
      <c r="A99" s="84" t="s">
        <v>196</v>
      </c>
      <c r="B99" s="83">
        <v>190</v>
      </c>
      <c r="C99" s="83">
        <v>40</v>
      </c>
    </row>
    <row r="100" spans="1:3" x14ac:dyDescent="0.2">
      <c r="A100" s="84" t="s">
        <v>197</v>
      </c>
      <c r="B100" s="83">
        <v>143</v>
      </c>
      <c r="C100" s="83">
        <v>33</v>
      </c>
    </row>
    <row r="101" spans="1:3" x14ac:dyDescent="0.2">
      <c r="A101" s="84" t="s">
        <v>198</v>
      </c>
      <c r="B101" s="83">
        <v>185</v>
      </c>
      <c r="C101" s="83">
        <v>33</v>
      </c>
    </row>
    <row r="102" spans="1:3" x14ac:dyDescent="0.2">
      <c r="A102" s="84" t="s">
        <v>199</v>
      </c>
      <c r="B102" s="83">
        <v>162</v>
      </c>
      <c r="C102" s="83">
        <v>64</v>
      </c>
    </row>
    <row r="103" spans="1:3" x14ac:dyDescent="0.2">
      <c r="A103" s="84" t="s">
        <v>200</v>
      </c>
      <c r="B103" s="83">
        <v>188</v>
      </c>
      <c r="C103" s="83">
        <v>53</v>
      </c>
    </row>
    <row r="104" spans="1:3" x14ac:dyDescent="0.2">
      <c r="A104" s="84" t="s">
        <v>201</v>
      </c>
      <c r="B104" s="83">
        <v>236</v>
      </c>
      <c r="C104" s="83">
        <v>47</v>
      </c>
    </row>
    <row r="105" spans="1:3" x14ac:dyDescent="0.2">
      <c r="A105" s="84" t="s">
        <v>202</v>
      </c>
      <c r="B105" s="83">
        <v>188</v>
      </c>
      <c r="C105" s="83">
        <v>33</v>
      </c>
    </row>
    <row r="106" spans="1:3" x14ac:dyDescent="0.2">
      <c r="A106" s="84" t="s">
        <v>203</v>
      </c>
      <c r="B106" s="83">
        <v>160</v>
      </c>
      <c r="C106" s="83">
        <v>33</v>
      </c>
    </row>
    <row r="107" spans="1:3" x14ac:dyDescent="0.2">
      <c r="A107" s="84" t="s">
        <v>204</v>
      </c>
      <c r="B107" s="83">
        <v>147</v>
      </c>
      <c r="C107" s="83">
        <v>37</v>
      </c>
    </row>
    <row r="108" spans="1:3" x14ac:dyDescent="0.2">
      <c r="A108" s="84" t="s">
        <v>205</v>
      </c>
      <c r="B108" s="83">
        <v>146</v>
      </c>
      <c r="C108" s="83">
        <v>50</v>
      </c>
    </row>
    <row r="109" spans="1:3" x14ac:dyDescent="0.2">
      <c r="A109" s="84" t="s">
        <v>206</v>
      </c>
      <c r="B109" s="83">
        <v>168</v>
      </c>
      <c r="C109" s="83">
        <v>33</v>
      </c>
    </row>
    <row r="110" spans="1:3" x14ac:dyDescent="0.2">
      <c r="A110" s="84" t="s">
        <v>207</v>
      </c>
      <c r="B110" s="83">
        <v>215</v>
      </c>
      <c r="C110" s="83">
        <v>37</v>
      </c>
    </row>
    <row r="111" spans="1:3" x14ac:dyDescent="0.2">
      <c r="A111" s="84" t="s">
        <v>208</v>
      </c>
      <c r="B111" s="83">
        <v>145</v>
      </c>
      <c r="C111" s="83">
        <v>56</v>
      </c>
    </row>
    <row r="112" spans="1:3" x14ac:dyDescent="0.2">
      <c r="A112" s="84" t="s">
        <v>209</v>
      </c>
      <c r="B112" s="83">
        <v>188</v>
      </c>
      <c r="C112" s="83">
        <v>63</v>
      </c>
    </row>
    <row r="113" spans="1:3" x14ac:dyDescent="0.2">
      <c r="A113" s="84" t="s">
        <v>210</v>
      </c>
      <c r="B113" s="83">
        <v>147</v>
      </c>
      <c r="C113" s="83">
        <v>43</v>
      </c>
    </row>
    <row r="114" spans="1:3" x14ac:dyDescent="0.2">
      <c r="A114" s="84" t="s">
        <v>211</v>
      </c>
      <c r="B114" s="83">
        <v>160</v>
      </c>
      <c r="C114" s="83">
        <v>43</v>
      </c>
    </row>
    <row r="115" spans="1:3" x14ac:dyDescent="0.2">
      <c r="A115" s="84" t="s">
        <v>212</v>
      </c>
      <c r="B115" s="83">
        <v>131</v>
      </c>
      <c r="C115" s="83">
        <v>35</v>
      </c>
    </row>
    <row r="116" spans="1:3" x14ac:dyDescent="0.2">
      <c r="A116" s="84" t="s">
        <v>213</v>
      </c>
      <c r="B116" s="83">
        <v>206</v>
      </c>
      <c r="C116" s="83">
        <v>60</v>
      </c>
    </row>
    <row r="117" spans="1:3" x14ac:dyDescent="0.2">
      <c r="A117" s="84" t="s">
        <v>214</v>
      </c>
      <c r="B117" s="83">
        <v>116</v>
      </c>
      <c r="C117" s="83">
        <v>40</v>
      </c>
    </row>
    <row r="118" spans="1:3" x14ac:dyDescent="0.2">
      <c r="A118" s="84" t="s">
        <v>215</v>
      </c>
      <c r="B118" s="83">
        <v>195</v>
      </c>
      <c r="C118" s="83">
        <v>57</v>
      </c>
    </row>
    <row r="119" spans="1:3" x14ac:dyDescent="0.2">
      <c r="A119" s="84" t="s">
        <v>216</v>
      </c>
      <c r="B119" s="83">
        <v>213</v>
      </c>
      <c r="C119" s="83">
        <v>57</v>
      </c>
    </row>
    <row r="120" spans="1:3" x14ac:dyDescent="0.2">
      <c r="A120" s="84" t="s">
        <v>217</v>
      </c>
      <c r="B120" s="83">
        <v>135</v>
      </c>
      <c r="C120" s="83">
        <v>43</v>
      </c>
    </row>
    <row r="121" spans="1:3" x14ac:dyDescent="0.2">
      <c r="A121" s="84" t="s">
        <v>218</v>
      </c>
      <c r="B121" s="83">
        <v>190</v>
      </c>
      <c r="C121" s="83">
        <v>57</v>
      </c>
    </row>
    <row r="122" spans="1:3" x14ac:dyDescent="0.2">
      <c r="A122" s="84" t="s">
        <v>219</v>
      </c>
      <c r="B122" s="83">
        <v>174</v>
      </c>
      <c r="C122" s="83">
        <v>53</v>
      </c>
    </row>
    <row r="123" spans="1:3" x14ac:dyDescent="0.2">
      <c r="A123" s="84" t="s">
        <v>220</v>
      </c>
      <c r="B123" s="83">
        <v>200</v>
      </c>
      <c r="C123" s="83">
        <v>50</v>
      </c>
    </row>
    <row r="124" spans="1:3" x14ac:dyDescent="0.2">
      <c r="A124" s="84" t="s">
        <v>221</v>
      </c>
      <c r="B124" s="83">
        <v>152</v>
      </c>
      <c r="C124" s="83">
        <v>53</v>
      </c>
    </row>
    <row r="125" spans="1:3" x14ac:dyDescent="0.2">
      <c r="A125" s="84" t="s">
        <v>222</v>
      </c>
      <c r="B125" s="83">
        <v>165</v>
      </c>
      <c r="C125" s="83">
        <v>53</v>
      </c>
    </row>
    <row r="126" spans="1:3" x14ac:dyDescent="0.2">
      <c r="A126" s="84" t="s">
        <v>223</v>
      </c>
      <c r="B126" s="83">
        <v>174</v>
      </c>
      <c r="C126" s="83">
        <v>47</v>
      </c>
    </row>
    <row r="127" spans="1:3" x14ac:dyDescent="0.2">
      <c r="A127" s="84" t="s">
        <v>224</v>
      </c>
      <c r="B127" s="83">
        <v>215</v>
      </c>
      <c r="C127" s="83">
        <v>37</v>
      </c>
    </row>
    <row r="128" spans="1:3" x14ac:dyDescent="0.2">
      <c r="A128" s="84" t="s">
        <v>225</v>
      </c>
      <c r="B128" s="83">
        <v>174</v>
      </c>
      <c r="C128" s="83">
        <v>69</v>
      </c>
    </row>
    <row r="129" spans="1:3" x14ac:dyDescent="0.2">
      <c r="A129" s="84" t="s">
        <v>226</v>
      </c>
      <c r="B129" s="83">
        <v>130</v>
      </c>
      <c r="C129" s="83">
        <v>33</v>
      </c>
    </row>
    <row r="130" spans="1:3" x14ac:dyDescent="0.2">
      <c r="A130" s="84" t="s">
        <v>227</v>
      </c>
      <c r="B130" s="83">
        <v>191</v>
      </c>
      <c r="C130" s="83">
        <v>65</v>
      </c>
    </row>
    <row r="131" spans="1:3" x14ac:dyDescent="0.2">
      <c r="A131" s="84" t="s">
        <v>228</v>
      </c>
      <c r="B131" s="83">
        <v>250</v>
      </c>
      <c r="C131" s="83">
        <v>53</v>
      </c>
    </row>
    <row r="132" spans="1:3" x14ac:dyDescent="0.2">
      <c r="A132" s="84" t="s">
        <v>229</v>
      </c>
      <c r="B132" s="83">
        <v>110</v>
      </c>
      <c r="C132" s="83">
        <v>50</v>
      </c>
    </row>
    <row r="133" spans="1:3" x14ac:dyDescent="0.2">
      <c r="A133" s="84" t="s">
        <v>230</v>
      </c>
      <c r="B133" s="83">
        <v>175</v>
      </c>
      <c r="C133" s="83">
        <v>40</v>
      </c>
    </row>
    <row r="134" spans="1:3" x14ac:dyDescent="0.2">
      <c r="A134" s="84" t="s">
        <v>231</v>
      </c>
      <c r="B134" s="83">
        <v>200</v>
      </c>
      <c r="C134" s="83">
        <v>37</v>
      </c>
    </row>
    <row r="135" spans="1:3" x14ac:dyDescent="0.2">
      <c r="A135" s="84" t="s">
        <v>232</v>
      </c>
      <c r="B135" s="83">
        <v>202</v>
      </c>
      <c r="C135" s="83">
        <v>33</v>
      </c>
    </row>
    <row r="136" spans="1:3" x14ac:dyDescent="0.2">
      <c r="A136" s="84" t="s">
        <v>233</v>
      </c>
      <c r="B136" s="83">
        <v>144</v>
      </c>
      <c r="C136" s="83">
        <v>40</v>
      </c>
    </row>
    <row r="137" spans="1:3" x14ac:dyDescent="0.2">
      <c r="A137" s="84" t="s">
        <v>234</v>
      </c>
      <c r="B137" s="83">
        <v>165</v>
      </c>
      <c r="C137" s="83">
        <v>37</v>
      </c>
    </row>
    <row r="138" spans="1:3" x14ac:dyDescent="0.2">
      <c r="A138" s="84" t="s">
        <v>235</v>
      </c>
      <c r="B138" s="83">
        <v>150</v>
      </c>
      <c r="C138" s="83">
        <v>53</v>
      </c>
    </row>
    <row r="139" spans="1:3" x14ac:dyDescent="0.2">
      <c r="A139" s="84" t="s">
        <v>236</v>
      </c>
      <c r="B139" s="83">
        <v>180</v>
      </c>
      <c r="C139" s="83">
        <v>37</v>
      </c>
    </row>
    <row r="140" spans="1:3" x14ac:dyDescent="0.2">
      <c r="A140" s="84" t="s">
        <v>237</v>
      </c>
      <c r="B140" s="83">
        <v>174</v>
      </c>
      <c r="C140" s="83">
        <v>53</v>
      </c>
    </row>
    <row r="141" spans="1:3" x14ac:dyDescent="0.2">
      <c r="A141" s="84" t="s">
        <v>238</v>
      </c>
      <c r="B141" s="83">
        <v>160</v>
      </c>
      <c r="C141" s="83">
        <v>37</v>
      </c>
    </row>
    <row r="142" spans="1:3" x14ac:dyDescent="0.2">
      <c r="A142" s="84" t="s">
        <v>239</v>
      </c>
      <c r="B142" s="83">
        <v>155</v>
      </c>
      <c r="C142" s="83">
        <v>50</v>
      </c>
    </row>
    <row r="143" spans="1:3" x14ac:dyDescent="0.2">
      <c r="A143" s="84" t="s">
        <v>240</v>
      </c>
      <c r="B143" s="83">
        <v>185</v>
      </c>
      <c r="C143" s="83">
        <v>40</v>
      </c>
    </row>
    <row r="144" spans="1:3" x14ac:dyDescent="0.2">
      <c r="A144" s="84" t="s">
        <v>241</v>
      </c>
      <c r="B144" s="83">
        <v>139</v>
      </c>
      <c r="C144" s="83">
        <v>57</v>
      </c>
    </row>
    <row r="145" spans="1:3" x14ac:dyDescent="0.2">
      <c r="A145" s="84" t="s">
        <v>242</v>
      </c>
      <c r="B145" s="83">
        <v>174</v>
      </c>
      <c r="C145" s="83">
        <v>48</v>
      </c>
    </row>
    <row r="146" spans="1:3" x14ac:dyDescent="0.2">
      <c r="A146" s="84" t="s">
        <v>243</v>
      </c>
      <c r="B146" s="83">
        <v>205</v>
      </c>
      <c r="C146" s="83">
        <v>33</v>
      </c>
    </row>
    <row r="147" spans="1:3" x14ac:dyDescent="0.2">
      <c r="A147" s="84" t="s">
        <v>244</v>
      </c>
      <c r="B147" s="83">
        <v>191</v>
      </c>
      <c r="C147" s="83">
        <v>62</v>
      </c>
    </row>
    <row r="148" spans="1:3" x14ac:dyDescent="0.2">
      <c r="A148" s="84" t="s">
        <v>245</v>
      </c>
      <c r="B148" s="83">
        <v>147</v>
      </c>
      <c r="C148" s="83">
        <v>33</v>
      </c>
    </row>
    <row r="149" spans="1:3" x14ac:dyDescent="0.2">
      <c r="A149" s="84" t="s">
        <v>246</v>
      </c>
      <c r="B149" s="83">
        <v>145</v>
      </c>
      <c r="C149" s="83">
        <v>33</v>
      </c>
    </row>
    <row r="150" spans="1:3" x14ac:dyDescent="0.2">
      <c r="A150" s="84" t="s">
        <v>247</v>
      </c>
      <c r="B150" s="83">
        <v>124</v>
      </c>
      <c r="C150" s="83">
        <v>31</v>
      </c>
    </row>
  </sheetData>
  <sheetProtection algorithmName="SHA-512" hashValue="yXEjBJODQ10e7bipfolEwS7ju+3uZA3olDKQ1QoGswM7X5tBDXOjfj0CdxuAUHORpW6/EwEqJirYAJkcGFMoew==" saltValue="UILKyWru/eP+RLM+wgJdpg==" spinCount="100000" sheet="1" objects="1" scenarios="1"/>
  <mergeCells count="1">
    <mergeCell ref="A1:C1"/>
  </mergeCells>
  <pageMargins left="0.7" right="0.7" top="0.75" bottom="0.75" header="0.3" footer="0.3"/>
  <pageSetup paperSize="9" scale="8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D9A7F16E3557754597ADF6E4F37FD247" ma:contentTypeVersion="15" ma:contentTypeDescription="Kurkite naują dokumentą." ma:contentTypeScope="" ma:versionID="289a781f987a81d057e8cf4f9502552b">
  <xsd:schema xmlns:xsd="http://www.w3.org/2001/XMLSchema" xmlns:xs="http://www.w3.org/2001/XMLSchema" xmlns:p="http://schemas.microsoft.com/office/2006/metadata/properties" xmlns:ns2="7ed14601-a767-49df-87ac-319a5ad53ef2" xmlns:ns3="8fa2b46d-e0e5-4105-8197-5a0c810b9da7" targetNamespace="http://schemas.microsoft.com/office/2006/metadata/properties" ma:root="true" ma:fieldsID="9884889c36b9138e1c16edbe3bdd3495" ns2:_="" ns3:_="">
    <xsd:import namespace="7ed14601-a767-49df-87ac-319a5ad53ef2"/>
    <xsd:import namespace="8fa2b46d-e0e5-4105-8197-5a0c810b9da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d14601-a767-49df-87ac-319a5ad53ef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666b76a-3893-4858-8f3c-9e75cdab9200}" ma:internalName="TaxCatchAll" ma:showField="CatchAllData" ma:web="7ed14601-a767-49df-87ac-319a5ad53e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a2b46d-e0e5-4105-8197-5a0c810b9d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Vaizdų žymės" ma:readOnly="false" ma:fieldId="{5cf76f15-5ced-4ddc-b409-7134ff3c332f}" ma:taxonomyMulti="true" ma:sspId="5dc8aeb3-b9ff-4cb8-9445-a69d8f256b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a2b46d-e0e5-4105-8197-5a0c810b9da7">
      <Terms xmlns="http://schemas.microsoft.com/office/infopath/2007/PartnerControls"/>
    </lcf76f155ced4ddcb4097134ff3c332f>
    <TaxCatchAll xmlns="7ed14601-a767-49df-87ac-319a5ad53ef2" xsi:nil="true"/>
  </documentManagement>
</p:properties>
</file>

<file path=customXml/item4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783F91C0-6D5E-4E1D-9CCD-ABC86B99BA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d14601-a767-49df-87ac-319a5ad53ef2"/>
    <ds:schemaRef ds:uri="8fa2b46d-e0e5-4105-8197-5a0c810b9d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FF765C9-9904-412F-8A8E-437C91D518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F9538B-8023-42EB-87D3-1A84BE044777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7ed14601-a767-49df-87ac-319a5ad53ef2"/>
    <ds:schemaRef ds:uri="8fa2b46d-e0e5-4105-8197-5a0c810b9da7"/>
    <ds:schemaRef ds:uri="http://purl.org/dc/terms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2B248488-03CC-4D55-BE26-516CAC9274FE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Suvestinė</vt:lpstr>
      <vt:lpstr>1 Darbo užmokestis</vt:lpstr>
      <vt:lpstr>2 Išlaidų detalizavimas</vt:lpstr>
      <vt:lpstr>Finansavimo intensyvumai</vt:lpstr>
      <vt:lpstr>Dienpinigiai ir apgyvendinimas</vt:lpstr>
      <vt:lpstr>'1 Darbo užmokestis'!Print_Area</vt:lpstr>
      <vt:lpstr>'2 Išlaidų detalizavimas'!Print_Area</vt:lpstr>
      <vt:lpstr>Suvestinė!Print_Area</vt:lpstr>
    </vt:vector>
  </TitlesOfParts>
  <Manager/>
  <Company>LVPA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L.Sestokiene</dc:creator>
  <cp:keywords/>
  <dc:description/>
  <cp:lastModifiedBy>Oksana Kočetkovaitė</cp:lastModifiedBy>
  <cp:revision/>
  <cp:lastPrinted>2023-02-23T08:47:40Z</cp:lastPrinted>
  <dcterms:created xsi:type="dcterms:W3CDTF">2015-01-27T12:12:35Z</dcterms:created>
  <dcterms:modified xsi:type="dcterms:W3CDTF">2023-04-25T08:33:27Z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0x010100D9A7F16E3557754597ADF6E4F37FD247</vt:lpwstr>
  </property>
  <property fmtid="{D5CDD505-2E9C-101B-9397-08002B2CF9AE}" pid="3" name="MediaServiceImageTags">
    <vt:lpwstr/>
  </property>
</Properties>
</file>