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M:\2. PROGRAMOS\3.1 EGADP - SP 21-27\2. Kvietimai\IVPPS\09-070-P Telemedicina\1. KVIETIMO DOKUMENTAI\"/>
    </mc:Choice>
  </mc:AlternateContent>
  <xr:revisionPtr revIDLastSave="0" documentId="8_{9D2ACB3E-7B66-4C76-B5B3-39E095C4F2D0}" xr6:coauthVersionLast="47" xr6:coauthVersionMax="47" xr10:uidLastSave="{00000000-0000-0000-0000-000000000000}"/>
  <bookViews>
    <workbookView xWindow="0" yWindow="0" windowWidth="19180" windowHeight="10180" tabRatio="592" activeTab="1" xr2:uid="{00000000-000D-0000-FFFF-FFFF00000000}"/>
  </bookViews>
  <sheets>
    <sheet name="Pažyma biudžetinėms  " sheetId="27" r:id="rId1"/>
    <sheet name="Pazyma kitos (nebiudžetinės) " sheetId="33" r:id="rId2"/>
    <sheet name="Atostogų išmokų FN" sheetId="1" state="hidden" r:id="rId3"/>
    <sheet name="Papild.poilsio d. išmokų FN " sheetId="6" state="hidden" r:id="rId4"/>
  </sheets>
  <definedNames>
    <definedName name="_xlnm._FilterDatabase" localSheetId="1" hidden="1">'Pazyma kitos (nebiudžetinės) '!$B$14:$Y$14</definedName>
    <definedName name="_xlnm._FilterDatabase" localSheetId="0" hidden="1">'Pažyma biudžetinėms  '!$B$12:$V$26</definedName>
    <definedName name="_xlnm.Print_Area" localSheetId="0">'Pažyma biudžetinėms  '!$A$1:$V$40</definedName>
  </definedNames>
  <calcPr calcId="191028" iterateDelta="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33" l="1"/>
  <c r="Q16" i="33" s="1"/>
  <c r="N18" i="33"/>
  <c r="N19" i="33"/>
  <c r="N20" i="33"/>
  <c r="N21" i="33"/>
  <c r="N22" i="33"/>
  <c r="N23" i="33"/>
  <c r="N24" i="33"/>
  <c r="N25" i="33"/>
  <c r="N26" i="33"/>
  <c r="N27" i="33"/>
  <c r="N28" i="33"/>
  <c r="N29" i="33"/>
  <c r="N30" i="33"/>
  <c r="N31" i="33"/>
  <c r="N32" i="33"/>
  <c r="M14" i="27"/>
  <c r="M15" i="27"/>
  <c r="M16" i="27"/>
  <c r="M17" i="27"/>
  <c r="M18" i="27"/>
  <c r="M19" i="27"/>
  <c r="M20" i="27"/>
  <c r="M21" i="27"/>
  <c r="M22" i="27"/>
  <c r="M23" i="27"/>
  <c r="M24" i="27"/>
  <c r="M25" i="27"/>
  <c r="M26" i="27"/>
  <c r="M13" i="27"/>
  <c r="K15" i="27"/>
  <c r="J15" i="27"/>
  <c r="K14" i="27"/>
  <c r="N13" i="27" l="1"/>
  <c r="N16" i="27"/>
  <c r="N17" i="27"/>
  <c r="N18" i="27"/>
  <c r="N19" i="27"/>
  <c r="N20" i="27"/>
  <c r="N21" i="27"/>
  <c r="N22" i="27"/>
  <c r="N23" i="27"/>
  <c r="N24" i="27"/>
  <c r="N26" i="27"/>
  <c r="J13" i="27"/>
  <c r="R13" i="27"/>
  <c r="N15" i="27" l="1"/>
  <c r="N25" i="27"/>
  <c r="K17" i="33" l="1"/>
  <c r="K15" i="33"/>
  <c r="R17" i="27"/>
  <c r="R18" i="27"/>
  <c r="R19" i="27"/>
  <c r="R20" i="27"/>
  <c r="R21" i="27"/>
  <c r="R22" i="27"/>
  <c r="R23" i="27"/>
  <c r="R24" i="27"/>
  <c r="R25" i="27"/>
  <c r="R26" i="27"/>
  <c r="N14" i="27"/>
  <c r="N17" i="33" l="1"/>
  <c r="Q17" i="33" s="1"/>
  <c r="L15" i="33"/>
  <c r="I7" i="27"/>
  <c r="N15" i="33" l="1"/>
  <c r="Q15" i="33" s="1"/>
  <c r="O17" i="27"/>
  <c r="O22" i="27"/>
  <c r="O18" i="27"/>
  <c r="O13" i="27"/>
  <c r="O24" i="27"/>
  <c r="O14" i="27"/>
  <c r="O21" i="27"/>
  <c r="O15" i="27"/>
  <c r="O26" i="27"/>
  <c r="O16" i="27"/>
  <c r="O23" i="27"/>
  <c r="O19" i="27"/>
  <c r="O25" i="27"/>
  <c r="O20" i="27"/>
  <c r="O33" i="33"/>
  <c r="L33" i="33"/>
  <c r="J33" i="33"/>
  <c r="U32" i="33"/>
  <c r="U31" i="33"/>
  <c r="U30" i="33"/>
  <c r="U29" i="33"/>
  <c r="U28" i="33"/>
  <c r="U27" i="33"/>
  <c r="U26" i="33"/>
  <c r="U25" i="33"/>
  <c r="U24" i="33"/>
  <c r="U23" i="33"/>
  <c r="U22" i="33"/>
  <c r="U21" i="33"/>
  <c r="U20" i="33"/>
  <c r="U19" i="33"/>
  <c r="U18" i="33"/>
  <c r="U17" i="33"/>
  <c r="U16" i="33"/>
  <c r="U15" i="33"/>
  <c r="J9" i="33"/>
  <c r="R15" i="33" s="1"/>
  <c r="S13" i="27" l="1"/>
  <c r="T13" i="27" s="1"/>
  <c r="U13" i="27" s="1"/>
  <c r="K33" i="33"/>
  <c r="R16" i="33"/>
  <c r="V16" i="33" s="1"/>
  <c r="W16" i="33" s="1"/>
  <c r="X16" i="33" s="1"/>
  <c r="Q18" i="33"/>
  <c r="Q19" i="33"/>
  <c r="Q20" i="33"/>
  <c r="Q21" i="33"/>
  <c r="R22" i="33"/>
  <c r="R23" i="33"/>
  <c r="V23" i="33" s="1"/>
  <c r="W23" i="33" s="1"/>
  <c r="X23" i="33" s="1"/>
  <c r="R24" i="33"/>
  <c r="V24" i="33" s="1"/>
  <c r="W24" i="33" s="1"/>
  <c r="X24" i="33" s="1"/>
  <c r="Q25" i="33"/>
  <c r="Q26" i="33"/>
  <c r="Q27" i="33"/>
  <c r="R28" i="33"/>
  <c r="V28" i="33" s="1"/>
  <c r="W28" i="33" s="1"/>
  <c r="X28" i="33" s="1"/>
  <c r="Q29" i="33"/>
  <c r="Q30" i="33"/>
  <c r="Q31" i="33"/>
  <c r="R32" i="33"/>
  <c r="V32" i="33" s="1"/>
  <c r="W32" i="33" s="1"/>
  <c r="X32" i="33" s="1"/>
  <c r="V22" i="33" l="1"/>
  <c r="W22" i="33" s="1"/>
  <c r="X22" i="33" s="1"/>
  <c r="R19" i="33"/>
  <c r="R25" i="33"/>
  <c r="V25" i="33" s="1"/>
  <c r="W25" i="33" s="1"/>
  <c r="X25" i="33" s="1"/>
  <c r="R29" i="33"/>
  <c r="R21" i="33"/>
  <c r="R27" i="33"/>
  <c r="R26" i="33"/>
  <c r="R20" i="33"/>
  <c r="V20" i="33" s="1"/>
  <c r="W20" i="33" s="1"/>
  <c r="X20" i="33" s="1"/>
  <c r="Q24" i="33"/>
  <c r="R18" i="33"/>
  <c r="N33" i="33"/>
  <c r="R31" i="33"/>
  <c r="V31" i="33" s="1"/>
  <c r="W31" i="33" s="1"/>
  <c r="X31" i="33" s="1"/>
  <c r="R17" i="33"/>
  <c r="V17" i="33" s="1"/>
  <c r="W17" i="33" s="1"/>
  <c r="X17" i="33" s="1"/>
  <c r="Q32" i="33"/>
  <c r="Q23" i="33"/>
  <c r="R30" i="33"/>
  <c r="Q28" i="33"/>
  <c r="Q22" i="33"/>
  <c r="V27" i="33" l="1"/>
  <c r="W27" i="33"/>
  <c r="X27" i="33" s="1"/>
  <c r="V18" i="33"/>
  <c r="W18" i="33" s="1"/>
  <c r="X18" i="33" s="1"/>
  <c r="V19" i="33"/>
  <c r="W19" i="33" s="1"/>
  <c r="X19" i="33" s="1"/>
  <c r="V15" i="33"/>
  <c r="W15" i="33" s="1"/>
  <c r="X15" i="33" s="1"/>
  <c r="V21" i="33"/>
  <c r="W21" i="33" s="1"/>
  <c r="X21" i="33" s="1"/>
  <c r="V29" i="33"/>
  <c r="W29" i="33" s="1"/>
  <c r="X29" i="33" s="1"/>
  <c r="V30" i="33"/>
  <c r="W30" i="33" s="1"/>
  <c r="X30" i="33" s="1"/>
  <c r="V26" i="33"/>
  <c r="W26" i="33" s="1"/>
  <c r="X26" i="33" s="1"/>
  <c r="R33" i="33"/>
  <c r="Q33" i="33"/>
  <c r="W33" i="33" l="1"/>
  <c r="V33" i="33"/>
  <c r="X33" i="33"/>
  <c r="R15" i="27" l="1"/>
  <c r="R16" i="27"/>
  <c r="S16" i="27" l="1"/>
  <c r="T16" i="27" s="1"/>
  <c r="U16" i="27" s="1"/>
  <c r="J27" i="27"/>
  <c r="R14" i="27" l="1"/>
  <c r="S14" i="27" s="1"/>
  <c r="K27" i="27"/>
  <c r="I27" i="27"/>
  <c r="S22" i="27" l="1"/>
  <c r="T22" i="27" s="1"/>
  <c r="U22" i="27" s="1"/>
  <c r="S26" i="27"/>
  <c r="T26" i="27" s="1"/>
  <c r="U26" i="27" s="1"/>
  <c r="S17" i="27"/>
  <c r="T17" i="27" s="1"/>
  <c r="U17" i="27" s="1"/>
  <c r="S24" i="27"/>
  <c r="T24" i="27" s="1"/>
  <c r="U24" i="27" s="1"/>
  <c r="S18" i="27"/>
  <c r="T18" i="27" s="1"/>
  <c r="U18" i="27" s="1"/>
  <c r="S21" i="27"/>
  <c r="T21" i="27" s="1"/>
  <c r="U21" i="27" s="1"/>
  <c r="S25" i="27"/>
  <c r="T25" i="27" s="1"/>
  <c r="U25" i="27" s="1"/>
  <c r="S19" i="27"/>
  <c r="T19" i="27" s="1"/>
  <c r="U19" i="27" s="1"/>
  <c r="S20" i="27"/>
  <c r="T20" i="27" s="1"/>
  <c r="U20" i="27" s="1"/>
  <c r="S15" i="27"/>
  <c r="S23" i="27"/>
  <c r="T23" i="27" s="1"/>
  <c r="U23" i="27" s="1"/>
  <c r="T14" i="27"/>
  <c r="U14" i="27" s="1"/>
  <c r="N27" i="27"/>
  <c r="M27" i="27"/>
  <c r="O27" i="27"/>
  <c r="C8" i="6"/>
  <c r="S27" i="27" l="1"/>
  <c r="T15" i="27"/>
  <c r="U15" i="27" s="1"/>
  <c r="Q8" i="6"/>
  <c r="P8" i="6"/>
  <c r="O8" i="6"/>
  <c r="N8" i="6"/>
  <c r="M8" i="6"/>
  <c r="L8" i="6"/>
  <c r="K8" i="6"/>
  <c r="J8" i="6"/>
  <c r="I8" i="6"/>
  <c r="H8" i="6"/>
  <c r="G8" i="6"/>
  <c r="F8" i="6"/>
  <c r="E8" i="6"/>
  <c r="D8" i="6"/>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BCE75D56-7677-4887-922C-5753D0DE5B9C}">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<sst xmlns="http://schemas.openxmlformats.org/spreadsheetml/2006/main" count="154" uniqueCount="116">
  <si>
    <t>Darbo savaitės trukmė darbo dienomis</t>
  </si>
  <si>
    <t>Kasmetinių atostogų darbo dienų skaičius</t>
  </si>
  <si>
    <t>Nustatyta kasmetinių atostogų išmokų fiksuotoji norma</t>
  </si>
  <si>
    <t>Iš viso:</t>
  </si>
  <si>
    <t xml:space="preserve"> </t>
  </si>
  <si>
    <t>KASMETINIŲ ATOSTOGŲ IŠMOKŲ FIKSUOTŲJŲ NORMŲ NUSTATYMO TYRIMO ATASKAITOS</t>
  </si>
  <si>
    <t>Darbo savaitės trukmė</t>
  </si>
  <si>
    <t>5 dienų darbo savaitė</t>
  </si>
  <si>
    <t>6 dienų darbo savaitė</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</si>
  <si>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</si>
  <si>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</si>
  <si>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</si>
  <si>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</si>
  <si>
    <t>Taikoma, kai priklauso nuo 26 iki 30 d. d. (jeigu dirbama 5 d. d. per savaitę) arba nuo 31 iki 36 d. d. (jeigu dirbama 6 d. d. per savaitę) kasmetinės atostogos</t>
  </si>
  <si>
    <t>Taikoma, kai priklauso 40 d. d. (jeigu dirbama 5 d. d. per savaitę) arba 48 d. d. (jeigu dirbama 6 d. d. per savaitę) kasmetinės atostogos</t>
  </si>
  <si>
    <t>Taikoma, kai priklauso 20 d. d. (jeigu dirbama 5 d. d. per savaitę) arba 24 d. d.  (jeigu dirbama 6 d. d. per savaitę) kasmetinės atostogos.</t>
  </si>
  <si>
    <t>Taikoma, kai priklauso nuo 21 iki 25 d. d. (jeigu dirbama 5 d. d. per savaitę)  arba nuo 25 iki 30 d. d. (jeigu dirbama 6 d. d. per savaitę) kasmetinės atostogos</t>
  </si>
  <si>
    <t>Taikoma, kai priklauso nuo 31 iki 36 d. d. (jeigu dirbama 5 d. d. per savaitę) arba  nuo 37 iki 42 d. d. (jeigu dirbama 6 d. d. per savaitę) kasmetinės atostogos</t>
  </si>
  <si>
    <t>Taikoma, kai priklauso nuo 37 iki 39 d. d. (jeigu dirbama 5 d. d. per savaitę) arba  nuo 43 iki 47 d. d. (jeigu dirbama 6 d. d. per savaitę) kasmetinės atostogos</t>
  </si>
  <si>
    <t>Taikoma, kai priklauso nuo 41 d. d. (jeigu dirbama 5 d. d. per savaitę)  arba nuo 49 d. d. (jeigu dirbama 6 d. d. per savaitę) kasmetinės atostogos</t>
  </si>
  <si>
    <t>Kasmetinių atostogų išmokų fiksuotosios normos, taikomos nuo 2017 m. liepos 1 d. darbuotojams, kuriems kasmetinės atostogos skaičiuojamos darbo dienomis</t>
  </si>
  <si>
    <t xml:space="preserve">KASMETINIŲ ATOSTOGŲ IŠMOKŲ FIKSUOTOSIOS NORMOS </t>
  </si>
  <si>
    <t xml:space="preserve">                                  Kasmetinių atostogų išmokų fiksuotosios normos nuo tinkamų finansuoti darbo užmokesčio išlaidų, kai kasmetinių atostogų darbo dienų skaičius yra:</t>
  </si>
  <si>
    <t>Fiksuotosios normos
 dydis</t>
  </si>
  <si>
    <t>FN taikymo sąlygos</t>
  </si>
  <si>
    <t>FN-05-01 – 8,63 proc.</t>
  </si>
  <si>
    <t>FN-05-02 – 10,44 proc.</t>
  </si>
  <si>
    <t>FN-05-03 – 12,35 proc.</t>
  </si>
  <si>
    <t>FN-05-04 – 14,99 proc.</t>
  </si>
  <si>
    <t>FN-05-05 – 17,25 proc.</t>
  </si>
  <si>
    <t>FN-05-06 – 18,89 proc.</t>
  </si>
  <si>
    <t>FN-05-07 – 20,02 proc.</t>
  </si>
  <si>
    <t>Biudžetinė</t>
  </si>
  <si>
    <t>Organizacijos tipas*</t>
  </si>
  <si>
    <t>Eil. Nr.</t>
  </si>
  <si>
    <t>** Taikoma politinėms partijoms, profesinėms sąjungoms, religinėms bendruomenėms ir bendrijoms.</t>
  </si>
  <si>
    <t>Neterminuota</t>
  </si>
  <si>
    <t>1.2.</t>
  </si>
  <si>
    <t>Terminuota</t>
  </si>
  <si>
    <t xml:space="preserve">Planuojamų mėn. / valandų skaičius </t>
  </si>
  <si>
    <t>Ekspertas</t>
  </si>
  <si>
    <t>1.4.</t>
  </si>
  <si>
    <t>1.2.1.</t>
  </si>
  <si>
    <t>1.4.1.</t>
  </si>
  <si>
    <t>1.</t>
  </si>
  <si>
    <t>2.</t>
  </si>
  <si>
    <t>3.</t>
  </si>
  <si>
    <t>2024</t>
  </si>
  <si>
    <t>2025</t>
  </si>
  <si>
    <t>Projekto specialistas</t>
  </si>
  <si>
    <t>Analitikas</t>
  </si>
  <si>
    <t xml:space="preserve">DU įkainio pagrindimas****
</t>
  </si>
  <si>
    <t>PAŽYMA DU VERTINIMUI</t>
  </si>
  <si>
    <t>Planuojama DU suma iš viso, Eur</t>
  </si>
  <si>
    <t>9</t>
  </si>
  <si>
    <t xml:space="preserve">Projekto poveiklės Nr. (iš PĮP) </t>
  </si>
  <si>
    <t>Veiksmo / išlaidų tipo Nr. (iš PĮP)</t>
  </si>
  <si>
    <t>* Organizacijos tipas pasirenkamas iš sąrašo. Atsižvelgiant į pasirinktą organizacijos tipą, nurodomas bendras įmokų tarifas Garantiniam fondui, Ilgalaikio darbo išmokų fondui ir Nelaimingų atsitikimų darbe ir profesinių ligų socialiniam draudimui.</t>
  </si>
  <si>
    <r>
      <t xml:space="preserve">Pareiškėjo / Jungtinio projekto pareiškėjo / projekto partnerio pavadinimas </t>
    </r>
    <r>
      <rPr>
        <sz val="10"/>
        <rFont val="Times New Roman"/>
        <family val="1"/>
        <charset val="186"/>
      </rPr>
      <t>(partneriai pildo atskiras lenteles, kiek patnerių, tiek lentelių)</t>
    </r>
  </si>
  <si>
    <t>Priedai ir priemokos, Eur**</t>
  </si>
  <si>
    <t>*   Organizacijos tipas pasirenkamas iš sąrašo. Atsižvelgiant į pasirinktą organizacijos tipą, nurodomas bendras įmokų tarifas Garantiniam fondui, Ilgalaikio darbo išmokų fondui ir Nelaimingų atsitikimų darbe ir profesinių ligų socialiniam draudimui.</t>
  </si>
  <si>
    <t xml:space="preserve">https://www.lb.lt/lt/mv-ekonomikos-analize-ir-prognozes
</t>
  </si>
  <si>
    <t xml:space="preserve">https://www.e-tar.lt/portal/lt/legalAct/2d8b78b0e79411e68503b67e3b82e8bd/asr
</t>
  </si>
  <si>
    <t>https://www.e-tar.lt/portal/lt/legalAct/57268900f6ef11e89fcaa4a4a9822176/asr</t>
  </si>
  <si>
    <t>https://www.lb.lt/lt/mv-ekonomikos-analize-ir-prognozes</t>
  </si>
  <si>
    <t>Pvz.: taikomas koeficientas 9, plius kintamas priedas 20 proc., plius 30 proc. priemoka už ...... arba taikomas koef. 16, nes pareigos (IT specialistas - koeficientas 8) patenka į trūkstamų pareigybių sąrašą, ir t.t.</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</si>
  <si>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</si>
  <si>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Jei viršija koeficientą, pateikti papildomą pagrindimą (pvz.: pareigybės įtrauktos į trūkstamų pareigybių sąrašą (nurodant profesijos pavadinimą arba kodą iš sąrašo) arba kt.)</t>
  </si>
  <si>
    <t xml:space="preserve">https://www.e-tar.lt/portal/lt/legalAct/TAR.D3ED3792F52B/asr </t>
  </si>
  <si>
    <t>Planuojamos kasmetinių atostogų sąnaudos (įskaitant darbdavio įmokas), Eur</t>
  </si>
  <si>
    <t>Planuojamas DU  įkainis be darbdavio įmokų iš viso, Eur</t>
  </si>
  <si>
    <t>Planuojamas pareiginis DU/ valandinis įkainis,  Eur</t>
  </si>
  <si>
    <t>INFORMACIJA APIE PLANUOJAMĄ DARBO UŽMOKESTĮ (DU)</t>
  </si>
  <si>
    <t>Planuojamas etatų/ darbuotojų skaičius projekte</t>
  </si>
  <si>
    <t>Planuojams DU įkainis su darbdavio  įmokomis iš viso, Eur</t>
  </si>
  <si>
    <t>pvz. darbo sutartis Nr. 2333, DU pažyma Nr. 1, .....</t>
  </si>
  <si>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</si>
  <si>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</si>
  <si>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14=10+11+13</t>
  </si>
  <si>
    <t xml:space="preserve">Jei įstaigoje nėra projekte numatomos pareigybės atitikmens ir istorinių duomenų, DU dydžiai turi būti pagrįsti analogiškų ar panašių pareigybių/funkcijų DU dydžiais, kurie įprastai mokami įstaigoje. </t>
  </si>
  <si>
    <t>Pareigos PĮP</t>
  </si>
  <si>
    <r>
      <t xml:space="preserve">Pareigos / Pareigybė įstaigoje, </t>
    </r>
    <r>
      <rPr>
        <sz val="10"/>
        <rFont val="Times New Roman"/>
        <family val="1"/>
        <charset val="186"/>
      </rPr>
      <t>kurios duomenimis grindžiamas įkainis</t>
    </r>
    <r>
      <rPr>
        <b/>
        <sz val="10"/>
        <rFont val="Times New Roman"/>
        <family val="1"/>
        <charset val="186"/>
      </rPr>
      <t>***</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</si>
  <si>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</si>
  <si>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</si>
  <si>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20=15+19</t>
  </si>
  <si>
    <r>
      <t xml:space="preserve">Planuojamas DU įkainis iš viso, Eur </t>
    </r>
    <r>
      <rPr>
        <sz val="10"/>
        <rFont val="Times New Roman"/>
        <family val="1"/>
        <charset val="186"/>
      </rPr>
      <t>(su darbdavio įmokomis ir kasm. atost. )</t>
    </r>
  </si>
  <si>
    <r>
      <t xml:space="preserve">Planuojamos kasmetinių atostogų sąnaudos </t>
    </r>
    <r>
      <rPr>
        <sz val="10"/>
        <rFont val="Times New Roman"/>
        <family val="1"/>
        <charset val="186"/>
      </rPr>
      <t>(įskaitant darbdavio įmokas</t>
    </r>
    <r>
      <rPr>
        <b/>
        <sz val="10"/>
        <rFont val="Times New Roman"/>
        <family val="1"/>
        <charset val="186"/>
      </rPr>
      <t>), Eur</t>
    </r>
  </si>
  <si>
    <r>
      <t>Planuojams DU įkainis, Eur  (</t>
    </r>
    <r>
      <rPr>
        <sz val="10"/>
        <rFont val="Times New Roman"/>
        <family val="1"/>
        <charset val="186"/>
      </rPr>
      <t>su darbdavio  įmokomis</t>
    </r>
    <r>
      <rPr>
        <b/>
        <sz val="10"/>
        <rFont val="Times New Roman"/>
        <family val="1"/>
        <charset val="186"/>
      </rPr>
      <t>)</t>
    </r>
  </si>
  <si>
    <r>
      <t xml:space="preserve">Darbo sutarties tipas </t>
    </r>
    <r>
      <rPr>
        <sz val="10"/>
        <rFont val="Times New Roman"/>
        <family val="1"/>
        <charset val="186"/>
      </rPr>
      <t>(nuo tipo priklauso įmokos tarifas Nedarbo socialiniam draudimui)</t>
    </r>
  </si>
  <si>
    <t>8</t>
  </si>
  <si>
    <t>13=9+10+12</t>
  </si>
  <si>
    <t>19=14+18</t>
  </si>
  <si>
    <t>20=5*8*19</t>
  </si>
  <si>
    <t>Inžinierius</t>
  </si>
  <si>
    <t xml:space="preserve"> Specialistas</t>
  </si>
  <si>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</si>
  <si>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</si>
  <si>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</si>
  <si>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r>
      <t>Darbo sutarties tipas</t>
    </r>
    <r>
      <rPr>
        <sz val="10"/>
        <rFont val="Times New Roman"/>
        <family val="1"/>
        <charset val="186"/>
      </rPr>
      <t xml:space="preserve"> (nuo tipo priklauso įmokos tarifas Nedarbo socialiniam draudimui)</t>
    </r>
  </si>
  <si>
    <r>
      <t>Metai, už kuriuos planuojamas DU (</t>
    </r>
    <r>
      <rPr>
        <sz val="10"/>
        <rFont val="Times New Roman"/>
        <family val="1"/>
        <charset val="186"/>
      </rPr>
      <t>pildoma, jei taikomas padidėjimas)</t>
    </r>
  </si>
  <si>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</si>
  <si>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</si>
  <si>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21=6*9*20</t>
  </si>
  <si>
    <t>Kitos organizacijos**</t>
  </si>
  <si>
    <t>Priedai ir priemokos, Eur****</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</si>
  <si>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</si>
  <si>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</si>
  <si>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</si>
  <si>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 xml:space="preserve">DU įkainio pagrindimas******
</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</si>
  <si>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</si>
  <si>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 xml:space="preserve">**** Biudžetinių įstaigų atvejais - pagrįsti, ar suplanuotoms pareigybėms nustatytas darbo užmokesčio dydis atitinka LR valstybės ir savivaldybių įstaigų darbuotojų darbo apmokėjimo ir komisijos narių atlygio darbą įstatyme ar kt.:
</t>
  </si>
  <si>
    <t>Valstybės tarnautojas, taikoma 20 proc. priemoka  nuo pareiginio DU , vadovaujantis .... (kai įdarbinamas valstybės tarnautojas, įrašykite taikomą koeficiento dydį x BMA x priemokos proc.)</t>
  </si>
  <si>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</si>
  <si>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  Planuojamas priedas ar priemoka turi atitikti  Rekomendacijų dėl projektų išlaidų atitikties Europos Sąjungos fondų reikalavimų  9.5. p. nurodytus tinkamų finansuoti išlaidų reikalavimus;</t>
  </si>
  <si>
    <t>Pildomi tik balti laukai pagal PĮP</t>
  </si>
  <si>
    <t>F-PRV-PV-11(ES(2021-2027)/01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</si>
</sst>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0"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1">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4" fillId="26" borderId="0" xfId="1" applyFont="1" applyFill="1" applyAlignment="1" applyProtection="1">
      <alignment horizontal="center" vertical="center"/>
      <protection locked="0"/>
    </xf>
    <xf numFmtId="0" fontId="3" fillId="26" borderId="0" xfId="1" applyFont="1" applyFill="1" applyAlignment="1" applyProtection="1">
      <alignment horizontal="left" vertical="top" wrapText="1"/>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27" fillId="26" borderId="0" xfId="35" applyFill="1" applyAlignment="1" applyProtection="1">
      <alignment horizontal="left" vertical="top" wrapText="1"/>
      <protection locked="0"/>
    </xf>
    <xf numFmtId="0" fontId="7" fillId="27" borderId="1" xfId="1" applyFont="1" applyFill="1" applyBorder="1" applyAlignment="1" applyProtection="1">
      <alignment horizontal="center" vertical="center" wrapText="1"/>
      <protection locked="0"/>
    </xf>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0000000}"/>
    <cellStyle name="Note" xfId="32" xr:uid="{00000000-0005-0000-0000-000021000000}"/>
    <cellStyle name="Percent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965-8A0F-4AC8-9117-67D93D066380}">
  <sheetPr codeName="Sheet4">
    <tabColor theme="3" tint="0.59999389629810485"/>
    <pageSetUpPr fitToPage="1"/>
  </sheetPr>
  <dimension ref="A1:IV47"/>
  <sheetViews>
    <sheetView showGridLines="0" zoomScale="90" zoomScaleNormal="90" zoomScaleSheetLayoutView="75" workbookViewId="0">
      <selection activeCell="I13" sqref="I13"/>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6640625" style="69"/>
    <col min="24" max="24" width="20.6640625" style="69" customWidth="1"/>
    <col min="25" max="25" width="21.6640625" style="69" customWidth="1"/>
    <col min="26" max="251" width="8.664062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664062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664062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664062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664062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664062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664062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664062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664062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664062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664062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664062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664062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664062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664062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664062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664062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664062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664062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664062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664062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664062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664062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664062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664062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664062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664062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664062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664062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664062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664062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664062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664062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664062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664062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664062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664062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664062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664062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664062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664062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664062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664062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664062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664062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664062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664062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664062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664062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664062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664062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664062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664062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664062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664062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664062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664062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664062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664062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664062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664062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664062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664062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6640625" style="69"/>
    <col min="16382" max="16384" width="8.6640625" style="69" customWidth="1"/>
  </cols>
  <sheetData>
    <row r="1" spans="2:22" ht="15.5" x14ac:dyDescent="0.35">
      <c r="B1" s="115" t="s">
        <v>114</v>
      </c>
      <c r="C1" s="68"/>
      <c r="D1" s="68"/>
      <c r="E1" s="68"/>
      <c r="F1" s="68"/>
      <c r="G1" s="68"/>
      <c r="H1" s="68"/>
      <c r="I1" s="68"/>
      <c r="J1" s="68"/>
      <c r="K1" s="68"/>
      <c r="L1" s="68"/>
      <c r="M1" s="68"/>
      <c r="N1" s="68"/>
      <c r="O1" s="68"/>
      <c r="P1" s="68"/>
      <c r="R1" s="70"/>
      <c r="S1" s="71"/>
      <c r="T1" s="71"/>
      <c r="U1" s="71"/>
      <c r="V1" s="72">
        <v>0.10440000000000001</v>
      </c>
    </row>
    <row r="2" spans="2:22" ht="22.5" customHeight="1" x14ac:dyDescent="0.35">
      <c r="B2" s="68"/>
      <c r="C2" s="68"/>
      <c r="D2" s="68"/>
      <c r="E2" s="68"/>
      <c r="F2" s="68"/>
      <c r="G2" s="116" t="s">
        <v>52</v>
      </c>
      <c r="H2" s="116"/>
      <c r="I2" s="116"/>
      <c r="J2" s="68"/>
      <c r="K2" s="68"/>
      <c r="L2" s="68"/>
      <c r="M2" s="68"/>
      <c r="N2" s="68"/>
      <c r="O2" s="68"/>
      <c r="P2" s="68"/>
      <c r="R2" s="70"/>
      <c r="S2" s="71"/>
      <c r="T2" s="71"/>
      <c r="U2" s="71"/>
      <c r="V2" s="72"/>
    </row>
    <row r="3" spans="2:22" ht="12" customHeight="1" thickBot="1" x14ac:dyDescent="0.35">
      <c r="B3" s="118"/>
      <c r="C3" s="118"/>
      <c r="D3" s="118"/>
      <c r="E3" s="118"/>
      <c r="F3" s="118"/>
      <c r="G3" s="118"/>
      <c r="H3" s="118"/>
      <c r="I3" s="118"/>
      <c r="J3" s="118"/>
      <c r="K3" s="118"/>
      <c r="L3" s="118"/>
      <c r="M3" s="118"/>
      <c r="N3" s="118"/>
      <c r="O3" s="118"/>
      <c r="R3" s="70"/>
      <c r="S3" s="71"/>
      <c r="T3" s="71"/>
      <c r="U3" s="71"/>
      <c r="V3" s="72">
        <v>0.1235</v>
      </c>
    </row>
    <row r="4" spans="2:22" ht="29.25" customHeight="1" thickBot="1" x14ac:dyDescent="0.35">
      <c r="B4" s="119" t="s">
        <v>77</v>
      </c>
      <c r="C4" s="120"/>
      <c r="D4" s="120"/>
      <c r="E4" s="120"/>
      <c r="F4" s="120"/>
      <c r="G4" s="121"/>
      <c r="H4" s="129"/>
      <c r="I4" s="129"/>
      <c r="J4" s="129"/>
      <c r="K4" s="129"/>
      <c r="L4" s="130"/>
      <c r="M4" s="74"/>
      <c r="N4" s="74"/>
      <c r="O4" s="74"/>
      <c r="P4" s="75"/>
      <c r="R4" s="70"/>
      <c r="S4" s="71"/>
      <c r="T4" s="71"/>
      <c r="U4" s="71"/>
      <c r="V4" s="72">
        <v>0.17249999999999999</v>
      </c>
    </row>
    <row r="5" spans="2:22" ht="11.25" customHeight="1" x14ac:dyDescent="0.3">
      <c r="B5" s="76"/>
      <c r="C5" s="76"/>
      <c r="D5" s="76"/>
      <c r="E5" s="76"/>
      <c r="F5" s="76"/>
      <c r="G5" s="76"/>
      <c r="H5" s="76"/>
      <c r="I5" s="74"/>
      <c r="J5" s="74"/>
      <c r="K5" s="74"/>
      <c r="L5" s="74"/>
      <c r="M5" s="74"/>
      <c r="N5" s="74"/>
      <c r="O5" s="74"/>
      <c r="R5" s="70"/>
      <c r="S5" s="71"/>
      <c r="T5" s="71"/>
      <c r="U5" s="71"/>
      <c r="V5" s="72">
        <v>0.18890000000000001</v>
      </c>
    </row>
    <row r="6" spans="2:22" ht="14.15" customHeight="1" x14ac:dyDescent="0.3">
      <c r="B6" s="118" t="s">
        <v>72</v>
      </c>
      <c r="C6" s="118"/>
      <c r="D6" s="118"/>
      <c r="E6" s="118"/>
      <c r="F6" s="118"/>
      <c r="G6" s="118"/>
      <c r="H6" s="118"/>
      <c r="I6" s="118"/>
      <c r="J6" s="118"/>
      <c r="K6" s="118"/>
      <c r="L6" s="118"/>
      <c r="M6" s="118"/>
      <c r="N6" s="118"/>
      <c r="O6" s="118"/>
      <c r="R6" s="70"/>
      <c r="S6" s="71"/>
      <c r="T6" s="71"/>
      <c r="U6" s="71"/>
      <c r="V6" s="72">
        <v>0.20019999999999999</v>
      </c>
    </row>
    <row r="7" spans="2:22" ht="18" customHeight="1" x14ac:dyDescent="0.3">
      <c r="B7" s="125" t="s">
        <v>33</v>
      </c>
      <c r="C7" s="126"/>
      <c r="D7" s="126"/>
      <c r="E7" s="126"/>
      <c r="F7" s="126"/>
      <c r="G7" s="126"/>
      <c r="H7" s="77" t="s">
        <v>32</v>
      </c>
      <c r="I7" s="78">
        <f>+IF(H7="Biudžetinė",0.0014,IF(H7="Verslo įm. ir kt.",0.0046,IF(H7="Kitos organizacijos**",0.003,0)))</f>
        <v>1.4E-3</v>
      </c>
      <c r="K7" s="79"/>
      <c r="L7" s="73"/>
      <c r="M7" s="73"/>
      <c r="N7" s="73"/>
      <c r="O7" s="80"/>
      <c r="R7" s="81"/>
      <c r="S7" s="71"/>
      <c r="T7" s="71"/>
      <c r="U7" s="71"/>
    </row>
    <row r="8" spans="2:22" ht="3" customHeight="1" x14ac:dyDescent="0.3">
      <c r="I8" s="79"/>
    </row>
    <row r="9" spans="2:22" ht="60.75" customHeight="1" x14ac:dyDescent="0.3">
      <c r="B9" s="122" t="s">
        <v>34</v>
      </c>
      <c r="C9" s="122" t="s">
        <v>55</v>
      </c>
      <c r="D9" s="122" t="s">
        <v>56</v>
      </c>
      <c r="E9" s="122" t="s">
        <v>80</v>
      </c>
      <c r="F9" s="122" t="s">
        <v>73</v>
      </c>
      <c r="G9" s="122" t="s">
        <v>88</v>
      </c>
      <c r="H9" s="131" t="s">
        <v>99</v>
      </c>
      <c r="I9" s="122" t="s">
        <v>82</v>
      </c>
      <c r="J9" s="128" t="s">
        <v>83</v>
      </c>
      <c r="K9" s="128" t="s">
        <v>59</v>
      </c>
      <c r="L9" s="128" t="s">
        <v>100</v>
      </c>
      <c r="M9" s="128" t="s">
        <v>101</v>
      </c>
      <c r="N9" s="122" t="s">
        <v>70</v>
      </c>
      <c r="O9" s="122" t="s">
        <v>87</v>
      </c>
      <c r="P9" s="122" t="s">
        <v>0</v>
      </c>
      <c r="Q9" s="122" t="s">
        <v>1</v>
      </c>
      <c r="R9" s="122" t="s">
        <v>2</v>
      </c>
      <c r="S9" s="122" t="s">
        <v>86</v>
      </c>
      <c r="T9" s="122" t="s">
        <v>85</v>
      </c>
      <c r="U9" s="122" t="s">
        <v>53</v>
      </c>
      <c r="V9" s="122" t="s">
        <v>51</v>
      </c>
    </row>
    <row r="10" spans="2:22" ht="18" customHeight="1" x14ac:dyDescent="0.3">
      <c r="B10" s="123"/>
      <c r="C10" s="123"/>
      <c r="D10" s="123"/>
      <c r="E10" s="123"/>
      <c r="F10" s="123"/>
      <c r="G10" s="123"/>
      <c r="H10" s="132"/>
      <c r="I10" s="123"/>
      <c r="J10" s="128"/>
      <c r="K10" s="128"/>
      <c r="L10" s="128"/>
      <c r="M10" s="128"/>
      <c r="N10" s="123"/>
      <c r="O10" s="123"/>
      <c r="P10" s="123"/>
      <c r="Q10" s="123"/>
      <c r="R10" s="123"/>
      <c r="S10" s="123"/>
      <c r="T10" s="123"/>
      <c r="U10" s="123"/>
      <c r="V10" s="123"/>
    </row>
    <row r="11" spans="2:22" ht="30" customHeight="1" x14ac:dyDescent="0.3">
      <c r="B11" s="124"/>
      <c r="C11" s="124"/>
      <c r="D11" s="124"/>
      <c r="E11" s="124"/>
      <c r="F11" s="124"/>
      <c r="G11" s="124"/>
      <c r="H11" s="133"/>
      <c r="I11" s="124"/>
      <c r="J11" s="128"/>
      <c r="K11" s="128"/>
      <c r="L11" s="128"/>
      <c r="M11" s="128"/>
      <c r="N11" s="124"/>
      <c r="O11" s="124"/>
      <c r="P11" s="124"/>
      <c r="Q11" s="124"/>
      <c r="R11" s="124"/>
      <c r="S11" s="124"/>
      <c r="T11" s="124"/>
      <c r="U11" s="124"/>
      <c r="V11" s="124"/>
    </row>
    <row r="12" spans="2:22" ht="15" customHeight="1" x14ac:dyDescent="0.3">
      <c r="B12" s="83">
        <v>1</v>
      </c>
      <c r="C12" s="83">
        <v>2</v>
      </c>
      <c r="D12" s="83">
        <v>3</v>
      </c>
      <c r="E12" s="83">
        <v>4</v>
      </c>
      <c r="F12" s="83">
        <v>5</v>
      </c>
      <c r="G12" s="83">
        <v>6</v>
      </c>
      <c r="H12" s="83">
        <v>7</v>
      </c>
      <c r="I12" s="84" t="s">
        <v>89</v>
      </c>
      <c r="J12" s="83">
        <v>9</v>
      </c>
      <c r="K12" s="83">
        <v>10</v>
      </c>
      <c r="L12" s="83">
        <v>11</v>
      </c>
      <c r="M12" s="83">
        <v>12</v>
      </c>
      <c r="N12" s="83" t="s">
        <v>90</v>
      </c>
      <c r="O12" s="82">
        <v>14</v>
      </c>
      <c r="P12" s="82">
        <v>15</v>
      </c>
      <c r="Q12" s="82">
        <v>16</v>
      </c>
      <c r="R12" s="82">
        <v>17</v>
      </c>
      <c r="S12" s="82">
        <v>18</v>
      </c>
      <c r="T12" s="82" t="s">
        <v>91</v>
      </c>
      <c r="U12" s="82" t="s">
        <v>92</v>
      </c>
      <c r="V12" s="82">
        <v>21</v>
      </c>
    </row>
    <row r="13" spans="2:22" ht="55.5" customHeight="1" x14ac:dyDescent="0.3">
      <c r="B13" s="85" t="s">
        <v>44</v>
      </c>
      <c r="C13" s="85" t="s">
        <v>37</v>
      </c>
      <c r="D13" s="85" t="s">
        <v>42</v>
      </c>
      <c r="E13" s="86" t="s">
        <v>50</v>
      </c>
      <c r="F13" s="77">
        <v>3</v>
      </c>
      <c r="G13" s="86" t="s">
        <v>38</v>
      </c>
      <c r="H13" s="85"/>
      <c r="I13" s="87">
        <v>36</v>
      </c>
      <c r="J13" s="87">
        <f>13*186</f>
        <v>2418</v>
      </c>
      <c r="K13" s="87"/>
      <c r="L13" s="113"/>
      <c r="M13" s="88">
        <f t="shared" ref="M13:M26" si="0">(+J13+K13)*L13</f>
        <v>0</v>
      </c>
      <c r="N13" s="88">
        <f>ROUND(J13+K13+M13,2)</f>
        <v>2418</v>
      </c>
      <c r="O13" s="67">
        <f t="shared" ref="O13:O26" si="1">ROUND(IF($I$7=0%,0,(IF(G13="Terminuota",(1+$I$7+0.0203)*(J13+K13+M13),(1+$I$7+0.0131)*(J13+K13+M13)))),2)</f>
        <v>2470.4699999999998</v>
      </c>
      <c r="P13" s="89">
        <v>5</v>
      </c>
      <c r="Q13" s="90">
        <v>20</v>
      </c>
      <c r="R13" s="91">
        <f>IF(OR(P13="",Q13=""),"",VLOOKUP(CONCATENATE(P13," dienų darbo savaitė"),'Atostogų išmokų FN'!$A$7:$AH$8,Q13-16)/100)</f>
        <v>8.6300000000000002E-2</v>
      </c>
      <c r="S13" s="92">
        <f t="shared" ref="S13:S26" si="2">IF(O13=0,0,ROUND((O13*R13),2))</f>
        <v>213.2</v>
      </c>
      <c r="T13" s="93">
        <f>SUM(O13+S13)</f>
        <v>2683.6699999999996</v>
      </c>
      <c r="U13" s="93">
        <f t="shared" ref="U13:U26" si="3">SUM(F13*I13*T13)</f>
        <v>289836.36</v>
      </c>
      <c r="V13" s="94" t="s">
        <v>65</v>
      </c>
    </row>
    <row r="14" spans="2:22" ht="39" x14ac:dyDescent="0.3">
      <c r="B14" s="85" t="s">
        <v>45</v>
      </c>
      <c r="C14" s="85" t="s">
        <v>37</v>
      </c>
      <c r="D14" s="85" t="s">
        <v>42</v>
      </c>
      <c r="E14" s="86" t="s">
        <v>40</v>
      </c>
      <c r="F14" s="77">
        <v>1</v>
      </c>
      <c r="G14" s="86" t="s">
        <v>38</v>
      </c>
      <c r="H14" s="85" t="s">
        <v>47</v>
      </c>
      <c r="I14" s="87">
        <v>8</v>
      </c>
      <c r="J14" s="87"/>
      <c r="K14" s="87">
        <f>9*186*0.2</f>
        <v>334.8</v>
      </c>
      <c r="L14" s="113">
        <v>0.05</v>
      </c>
      <c r="M14" s="88">
        <f t="shared" si="0"/>
        <v>16.740000000000002</v>
      </c>
      <c r="N14" s="88">
        <f t="shared" ref="N14:N26" si="4">ROUND(J14+K14+M14,2)</f>
        <v>351.54</v>
      </c>
      <c r="O14" s="67">
        <f t="shared" si="1"/>
        <v>359.17</v>
      </c>
      <c r="P14" s="89">
        <v>5</v>
      </c>
      <c r="Q14" s="90">
        <v>32</v>
      </c>
      <c r="R14" s="91">
        <f>IF(OR(P14="",Q14=""),"",VLOOKUP(CONCATENATE(P14," dienų darbo savaitė"),'Atostogų išmokų FN'!$A$7:$AH$8,Q14-16)/100)</f>
        <v>0.14990000000000001</v>
      </c>
      <c r="S14" s="92">
        <f t="shared" si="2"/>
        <v>53.84</v>
      </c>
      <c r="T14" s="93">
        <f t="shared" ref="T14:T26" si="5">SUM(O14+S14)</f>
        <v>413.01</v>
      </c>
      <c r="U14" s="93">
        <f t="shared" si="3"/>
        <v>3304.08</v>
      </c>
      <c r="V14" s="112" t="s">
        <v>111</v>
      </c>
    </row>
    <row r="15" spans="2:22" x14ac:dyDescent="0.3">
      <c r="B15" s="85" t="s">
        <v>46</v>
      </c>
      <c r="C15" s="85" t="s">
        <v>41</v>
      </c>
      <c r="D15" s="85" t="s">
        <v>43</v>
      </c>
      <c r="E15" s="86" t="s">
        <v>49</v>
      </c>
      <c r="F15" s="77">
        <v>1</v>
      </c>
      <c r="G15" s="86" t="s">
        <v>36</v>
      </c>
      <c r="H15" s="85" t="s">
        <v>48</v>
      </c>
      <c r="I15" s="87">
        <v>10</v>
      </c>
      <c r="J15" s="87">
        <f>9*186</f>
        <v>1674</v>
      </c>
      <c r="K15" s="87">
        <f>9*186*0.2</f>
        <v>334.8</v>
      </c>
      <c r="L15" s="113">
        <v>0.05</v>
      </c>
      <c r="M15" s="88">
        <f t="shared" si="0"/>
        <v>100.44</v>
      </c>
      <c r="N15" s="88">
        <f t="shared" si="4"/>
        <v>2109.2399999999998</v>
      </c>
      <c r="O15" s="67">
        <f t="shared" si="1"/>
        <v>2139.8200000000002</v>
      </c>
      <c r="P15" s="89">
        <v>5</v>
      </c>
      <c r="Q15" s="90">
        <v>20</v>
      </c>
      <c r="R15" s="91">
        <f>IF(OR(P15="",Q15=""),"",VLOOKUP(CONCATENATE(P15," dienų darbo savaitė"),'Atostogų išmokų FN'!$A$7:$AH$8,Q15-16)/100)</f>
        <v>8.6300000000000002E-2</v>
      </c>
      <c r="S15" s="92">
        <f t="shared" si="2"/>
        <v>184.67</v>
      </c>
      <c r="T15" s="93">
        <f t="shared" si="5"/>
        <v>2324.4900000000002</v>
      </c>
      <c r="U15" s="93">
        <f t="shared" si="3"/>
        <v>23244.9</v>
      </c>
      <c r="V15" s="95"/>
    </row>
    <row r="16" spans="2:22" x14ac:dyDescent="0.3">
      <c r="B16" s="85"/>
      <c r="C16" s="85"/>
      <c r="D16" s="85"/>
      <c r="E16" s="86"/>
      <c r="F16" s="86"/>
      <c r="G16" s="86"/>
      <c r="H16" s="85"/>
      <c r="I16" s="87"/>
      <c r="J16" s="87"/>
      <c r="K16" s="87"/>
      <c r="L16" s="113"/>
      <c r="M16" s="88">
        <f t="shared" si="0"/>
        <v>0</v>
      </c>
      <c r="N16" s="88">
        <f t="shared" si="4"/>
        <v>0</v>
      </c>
      <c r="O16" s="67">
        <f t="shared" si="1"/>
        <v>0</v>
      </c>
      <c r="P16" s="89"/>
      <c r="Q16" s="90"/>
      <c r="R16" s="91" t="str">
        <f>IF(OR(P16="",Q16=""),"",VLOOKUP(CONCATENATE(P16," dienų darbo savaitė"),'Atostogų išmokų FN'!$A$7:$AH$8,Q16-16)/100)</f>
        <v/>
      </c>
      <c r="S16" s="92">
        <f t="shared" si="2"/>
        <v>0</v>
      </c>
      <c r="T16" s="93">
        <f t="shared" si="5"/>
        <v>0</v>
      </c>
      <c r="U16" s="93">
        <f t="shared" si="3"/>
        <v>0</v>
      </c>
      <c r="V16" s="95"/>
    </row>
    <row r="17" spans="2:22" x14ac:dyDescent="0.3">
      <c r="B17" s="85"/>
      <c r="C17" s="85"/>
      <c r="D17" s="85"/>
      <c r="E17" s="86"/>
      <c r="G17" s="86"/>
      <c r="H17" s="85"/>
      <c r="I17" s="87"/>
      <c r="J17" s="87"/>
      <c r="K17" s="87"/>
      <c r="L17" s="113"/>
      <c r="M17" s="88">
        <f t="shared" si="0"/>
        <v>0</v>
      </c>
      <c r="N17" s="88">
        <f t="shared" si="4"/>
        <v>0</v>
      </c>
      <c r="O17" s="67">
        <f t="shared" si="1"/>
        <v>0</v>
      </c>
      <c r="P17" s="89"/>
      <c r="Q17" s="90"/>
      <c r="R17" s="91" t="str">
        <f>IF(OR(P17="",Q17=""),"",VLOOKUP(CONCATENATE(P17," dienų darbo savaitė"),'Atostogų išmokų FN'!$A$7:$AH$8,Q17-16)/100)</f>
        <v/>
      </c>
      <c r="S17" s="92">
        <f t="shared" si="2"/>
        <v>0</v>
      </c>
      <c r="T17" s="93">
        <f t="shared" si="5"/>
        <v>0</v>
      </c>
      <c r="U17" s="93">
        <f t="shared" si="3"/>
        <v>0</v>
      </c>
      <c r="V17" s="95"/>
    </row>
    <row r="18" spans="2:22" x14ac:dyDescent="0.3">
      <c r="B18" s="85"/>
      <c r="C18" s="85"/>
      <c r="D18" s="85"/>
      <c r="E18" s="86"/>
      <c r="F18" s="86"/>
      <c r="G18" s="86"/>
      <c r="H18" s="85"/>
      <c r="I18" s="87"/>
      <c r="J18" s="87"/>
      <c r="K18" s="87"/>
      <c r="L18" s="113"/>
      <c r="M18" s="88">
        <f t="shared" si="0"/>
        <v>0</v>
      </c>
      <c r="N18" s="88">
        <f t="shared" si="4"/>
        <v>0</v>
      </c>
      <c r="O18" s="67">
        <f t="shared" si="1"/>
        <v>0</v>
      </c>
      <c r="P18" s="89"/>
      <c r="Q18" s="90"/>
      <c r="R18" s="91" t="str">
        <f>IF(OR(P18="",Q18=""),"",VLOOKUP(CONCATENATE(P18," dienų darbo savaitė"),'Atostogų išmokų FN'!$A$7:$AH$8,Q18-16)/100)</f>
        <v/>
      </c>
      <c r="S18" s="92">
        <f t="shared" si="2"/>
        <v>0</v>
      </c>
      <c r="T18" s="93">
        <f t="shared" si="5"/>
        <v>0</v>
      </c>
      <c r="U18" s="93">
        <f t="shared" si="3"/>
        <v>0</v>
      </c>
      <c r="V18" s="95"/>
    </row>
    <row r="19" spans="2:22" x14ac:dyDescent="0.3">
      <c r="B19" s="85"/>
      <c r="C19" s="85"/>
      <c r="D19" s="85"/>
      <c r="E19" s="86"/>
      <c r="F19" s="86"/>
      <c r="G19" s="86"/>
      <c r="H19" s="85"/>
      <c r="I19" s="87"/>
      <c r="J19" s="87"/>
      <c r="K19" s="87"/>
      <c r="L19" s="113"/>
      <c r="M19" s="88">
        <f t="shared" si="0"/>
        <v>0</v>
      </c>
      <c r="N19" s="88">
        <f t="shared" si="4"/>
        <v>0</v>
      </c>
      <c r="O19" s="67">
        <f t="shared" si="1"/>
        <v>0</v>
      </c>
      <c r="P19" s="89"/>
      <c r="Q19" s="90"/>
      <c r="R19" s="91" t="str">
        <f>IF(OR(P19="",Q19=""),"",VLOOKUP(CONCATENATE(P19," dienų darbo savaitė"),'Atostogų išmokų FN'!$A$7:$AH$8,Q19-16)/100)</f>
        <v/>
      </c>
      <c r="S19" s="92">
        <f t="shared" si="2"/>
        <v>0</v>
      </c>
      <c r="T19" s="93">
        <f t="shared" si="5"/>
        <v>0</v>
      </c>
      <c r="U19" s="93">
        <f t="shared" si="3"/>
        <v>0</v>
      </c>
      <c r="V19" s="95"/>
    </row>
    <row r="20" spans="2:22" x14ac:dyDescent="0.3">
      <c r="B20" s="85"/>
      <c r="C20" s="85"/>
      <c r="D20" s="85"/>
      <c r="F20" s="86"/>
      <c r="G20" s="86"/>
      <c r="H20" s="85"/>
      <c r="I20" s="87"/>
      <c r="J20" s="87"/>
      <c r="K20" s="87"/>
      <c r="L20" s="113"/>
      <c r="M20" s="88">
        <f t="shared" si="0"/>
        <v>0</v>
      </c>
      <c r="N20" s="88">
        <f t="shared" si="4"/>
        <v>0</v>
      </c>
      <c r="O20" s="67">
        <f t="shared" si="1"/>
        <v>0</v>
      </c>
      <c r="P20" s="89"/>
      <c r="Q20" s="90"/>
      <c r="R20" s="91" t="str">
        <f>IF(OR(P20="",Q20=""),"",VLOOKUP(CONCATENATE(P20," dienų darbo savaitė"),'Atostogų išmokų FN'!$A$7:$AH$8,Q20-16)/100)</f>
        <v/>
      </c>
      <c r="S20" s="92">
        <f t="shared" si="2"/>
        <v>0</v>
      </c>
      <c r="T20" s="93">
        <f t="shared" si="5"/>
        <v>0</v>
      </c>
      <c r="U20" s="93">
        <f t="shared" si="3"/>
        <v>0</v>
      </c>
      <c r="V20" s="95"/>
    </row>
    <row r="21" spans="2:22" x14ac:dyDescent="0.3">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savaitė"),'Atostogų išmokų FN'!$A$7:$AH$8,Q21-16)/100)</f>
        <v/>
      </c>
      <c r="S21" s="92">
        <f t="shared" si="2"/>
        <v>0</v>
      </c>
      <c r="T21" s="93">
        <f t="shared" si="5"/>
        <v>0</v>
      </c>
      <c r="U21" s="93">
        <f t="shared" si="3"/>
        <v>0</v>
      </c>
      <c r="V21" s="95"/>
    </row>
    <row r="22" spans="2:22" x14ac:dyDescent="0.3">
      <c r="B22" s="85"/>
      <c r="C22" s="85"/>
      <c r="D22" s="85"/>
      <c r="E22" s="86"/>
      <c r="F22" s="86"/>
      <c r="G22" s="86"/>
      <c r="H22" s="85"/>
      <c r="I22" s="87"/>
      <c r="J22" s="87"/>
      <c r="K22" s="87"/>
      <c r="L22" s="113"/>
      <c r="M22" s="88">
        <f t="shared" si="0"/>
        <v>0</v>
      </c>
      <c r="N22" s="88">
        <f t="shared" si="4"/>
        <v>0</v>
      </c>
      <c r="O22" s="67">
        <f t="shared" si="1"/>
        <v>0</v>
      </c>
      <c r="P22" s="89"/>
      <c r="Q22" s="90"/>
      <c r="R22" s="91" t="str">
        <f>IF(OR(P22="",Q22=""),"",VLOOKUP(CONCATENATE(P22," dienų darbo savaitė"),'Atostogų išmokų FN'!$A$7:$AH$8,Q22-16)/100)</f>
        <v/>
      </c>
      <c r="S22" s="92">
        <f t="shared" si="2"/>
        <v>0</v>
      </c>
      <c r="T22" s="93">
        <f t="shared" si="5"/>
        <v>0</v>
      </c>
      <c r="U22" s="93">
        <f t="shared" si="3"/>
        <v>0</v>
      </c>
      <c r="V22" s="95"/>
    </row>
    <row r="23" spans="2:22" x14ac:dyDescent="0.3">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savaitė"),'Atostogų išmokų FN'!$A$7:$AH$8,Q23-16)/100)</f>
        <v/>
      </c>
      <c r="S23" s="92">
        <f t="shared" si="2"/>
        <v>0</v>
      </c>
      <c r="T23" s="93">
        <f t="shared" si="5"/>
        <v>0</v>
      </c>
      <c r="U23" s="93">
        <f t="shared" si="3"/>
        <v>0</v>
      </c>
      <c r="V23" s="95"/>
    </row>
    <row r="24" spans="2:22" x14ac:dyDescent="0.3">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savaitė"),'Atostogų išmokų FN'!$A$7:$AH$8,Q24-16)/100)</f>
        <v/>
      </c>
      <c r="S24" s="92">
        <f t="shared" si="2"/>
        <v>0</v>
      </c>
      <c r="T24" s="93">
        <f t="shared" si="5"/>
        <v>0</v>
      </c>
      <c r="U24" s="93">
        <f t="shared" si="3"/>
        <v>0</v>
      </c>
      <c r="V24" s="95"/>
    </row>
    <row r="25" spans="2:22" x14ac:dyDescent="0.3">
      <c r="B25" s="85"/>
      <c r="C25" s="85"/>
      <c r="D25" s="85"/>
      <c r="E25" s="86"/>
      <c r="F25" s="86"/>
      <c r="G25" s="86"/>
      <c r="H25" s="85"/>
      <c r="I25" s="87"/>
      <c r="J25" s="87"/>
      <c r="K25" s="87"/>
      <c r="L25" s="113"/>
      <c r="M25" s="88">
        <f t="shared" si="0"/>
        <v>0</v>
      </c>
      <c r="N25" s="88">
        <f t="shared" si="4"/>
        <v>0</v>
      </c>
      <c r="O25" s="67">
        <f t="shared" si="1"/>
        <v>0</v>
      </c>
      <c r="P25" s="89"/>
      <c r="Q25" s="90"/>
      <c r="R25" s="91" t="str">
        <f>IF(OR(P25="",Q25=""),"",VLOOKUP(CONCATENATE(P25," dienų darbo savaitė"),'Atostogų išmokų FN'!$A$7:$AH$8,Q25-16)/100)</f>
        <v/>
      </c>
      <c r="S25" s="92">
        <f t="shared" si="2"/>
        <v>0</v>
      </c>
      <c r="T25" s="93">
        <f t="shared" si="5"/>
        <v>0</v>
      </c>
      <c r="U25" s="93">
        <f t="shared" si="3"/>
        <v>0</v>
      </c>
      <c r="V25" s="95"/>
    </row>
    <row r="26" spans="2:22" x14ac:dyDescent="0.3">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savaitė"),'Atostogų išmokų FN'!$A$7:$AH$8,Q26-16)/100)</f>
        <v/>
      </c>
      <c r="S26" s="92">
        <f t="shared" si="2"/>
        <v>0</v>
      </c>
      <c r="T26" s="93">
        <f t="shared" si="5"/>
        <v>0</v>
      </c>
      <c r="U26" s="93">
        <f t="shared" si="3"/>
        <v>0</v>
      </c>
      <c r="V26" s="95"/>
    </row>
    <row r="27" spans="2:22" x14ac:dyDescent="0.3">
      <c r="B27" s="96" t="s">
        <v>3</v>
      </c>
      <c r="C27" s="97"/>
      <c r="D27" s="97"/>
      <c r="E27" s="97"/>
      <c r="F27" s="97"/>
      <c r="G27" s="97"/>
      <c r="H27" s="98"/>
      <c r="I27" s="98">
        <f t="shared" ref="I27:O27" si="6">SUBTOTAL(9,I13:I26)</f>
        <v>54</v>
      </c>
      <c r="J27" s="98">
        <f t="shared" si="6"/>
        <v>4092</v>
      </c>
      <c r="K27" s="98">
        <f t="shared" si="6"/>
        <v>669.6</v>
      </c>
      <c r="L27" s="98"/>
      <c r="M27" s="98">
        <f t="shared" si="6"/>
        <v>117.18</v>
      </c>
      <c r="N27" s="98">
        <f t="shared" si="6"/>
        <v>4878.78</v>
      </c>
      <c r="O27" s="48">
        <f t="shared" si="6"/>
        <v>4969.46</v>
      </c>
      <c r="P27" s="98"/>
      <c r="Q27" s="98"/>
      <c r="R27" s="98"/>
      <c r="S27" s="98">
        <f>SUBTOTAL(9,S13:S26)</f>
        <v>451.70999999999992</v>
      </c>
      <c r="T27" s="98"/>
      <c r="U27" s="98">
        <f>SUBTOTAL(9,U13:U26)</f>
        <v>316385.34000000003</v>
      </c>
      <c r="V27" s="98"/>
    </row>
    <row r="28" spans="2:22" ht="13.5" customHeight="1" x14ac:dyDescent="0.3">
      <c r="B28" s="99"/>
      <c r="C28" s="99"/>
      <c r="D28" s="99"/>
      <c r="E28" s="100"/>
      <c r="F28" s="100"/>
      <c r="G28" s="100"/>
      <c r="H28" s="100"/>
      <c r="I28" s="101"/>
      <c r="J28" s="99"/>
      <c r="K28" s="101"/>
      <c r="L28" s="99"/>
      <c r="M28" s="99"/>
      <c r="N28" s="99"/>
      <c r="O28" s="99"/>
      <c r="P28" s="101"/>
      <c r="Q28" s="100"/>
      <c r="R28" s="100"/>
      <c r="S28" s="100"/>
      <c r="T28" s="100"/>
      <c r="U28" s="100"/>
    </row>
    <row r="29" spans="2:22" ht="19.5" customHeight="1" x14ac:dyDescent="0.3">
      <c r="B29" s="102" t="s">
        <v>60</v>
      </c>
      <c r="C29" s="99"/>
      <c r="D29" s="99"/>
      <c r="E29" s="100"/>
      <c r="F29" s="100"/>
      <c r="G29" s="100"/>
      <c r="H29" s="100"/>
      <c r="I29" s="101"/>
      <c r="J29" s="99"/>
      <c r="K29" s="101"/>
      <c r="L29" s="99"/>
      <c r="M29" s="99"/>
      <c r="N29" s="99"/>
      <c r="O29" s="99"/>
      <c r="P29" s="101"/>
      <c r="Q29" s="100"/>
      <c r="R29" s="100"/>
      <c r="S29" s="100"/>
      <c r="T29" s="100"/>
      <c r="U29" s="100"/>
    </row>
    <row r="30" spans="2:22" ht="18.75" customHeight="1" x14ac:dyDescent="0.3">
      <c r="B30" s="102" t="s">
        <v>112</v>
      </c>
      <c r="C30" s="99"/>
      <c r="D30" s="99"/>
      <c r="E30" s="100"/>
      <c r="F30" s="100"/>
      <c r="G30" s="100"/>
      <c r="H30" s="100"/>
      <c r="I30" s="101"/>
      <c r="J30" s="99"/>
      <c r="K30" s="101"/>
      <c r="L30" s="99"/>
      <c r="M30" s="99"/>
      <c r="N30" s="99"/>
      <c r="O30" s="99"/>
      <c r="P30" s="101"/>
      <c r="Q30" s="100"/>
      <c r="R30" s="100"/>
      <c r="S30" s="100"/>
      <c r="T30" s="100"/>
      <c r="U30" s="100"/>
    </row>
    <row r="31" spans="2:22" ht="14.5" customHeight="1" x14ac:dyDescent="0.3">
      <c r="B31" s="138" t="s">
        <v>68</v>
      </c>
      <c r="C31" s="138"/>
      <c r="D31" s="138"/>
      <c r="E31" s="138"/>
      <c r="F31" s="138"/>
      <c r="G31" s="138"/>
      <c r="H31" s="100"/>
      <c r="I31" s="101"/>
      <c r="J31" s="99"/>
      <c r="K31" s="101"/>
      <c r="L31" s="99"/>
      <c r="M31" s="99"/>
      <c r="N31" s="99"/>
      <c r="O31" s="99"/>
      <c r="P31" s="101"/>
      <c r="Q31" s="100"/>
      <c r="R31" s="100"/>
      <c r="S31" s="100"/>
      <c r="T31" s="100"/>
      <c r="U31" s="100"/>
    </row>
    <row r="32" spans="2:22" ht="33" customHeight="1" x14ac:dyDescent="0.3">
      <c r="B32" s="117" t="s">
        <v>66</v>
      </c>
      <c r="C32" s="117"/>
      <c r="D32" s="117"/>
      <c r="E32" s="117"/>
      <c r="F32" s="117"/>
      <c r="G32" s="117"/>
      <c r="H32" s="117"/>
      <c r="I32" s="117"/>
      <c r="J32" s="117"/>
      <c r="K32" s="117"/>
      <c r="L32" s="117"/>
      <c r="M32" s="117"/>
      <c r="N32" s="117"/>
      <c r="O32" s="117"/>
      <c r="P32" s="117"/>
      <c r="Q32" s="117"/>
      <c r="R32" s="117"/>
      <c r="S32" s="100"/>
      <c r="T32" s="100"/>
      <c r="U32" s="100"/>
    </row>
    <row r="33" spans="1:256" ht="16.5" customHeight="1" x14ac:dyDescent="0.3">
      <c r="B33" s="127" t="s">
        <v>61</v>
      </c>
      <c r="C33" s="117"/>
      <c r="D33" s="117"/>
      <c r="E33" s="117"/>
      <c r="F33" s="117"/>
      <c r="G33" s="117"/>
      <c r="H33" s="117"/>
      <c r="I33" s="117"/>
      <c r="J33" s="117"/>
      <c r="K33" s="117"/>
      <c r="L33" s="117"/>
      <c r="M33" s="117"/>
      <c r="N33" s="117"/>
      <c r="O33" s="117"/>
      <c r="P33" s="117"/>
      <c r="Q33" s="117"/>
      <c r="R33" s="117"/>
      <c r="S33" s="100"/>
      <c r="T33" s="100"/>
      <c r="U33" s="100"/>
    </row>
    <row r="34" spans="1:256" s="104" customFormat="1" ht="17.25" customHeight="1" x14ac:dyDescent="0.3">
      <c r="B34" s="117" t="s">
        <v>110</v>
      </c>
      <c r="C34" s="117"/>
      <c r="D34" s="117"/>
      <c r="E34" s="117"/>
      <c r="F34" s="117"/>
      <c r="G34" s="117"/>
      <c r="H34" s="117"/>
      <c r="I34" s="117"/>
      <c r="J34" s="117"/>
      <c r="K34" s="117"/>
      <c r="L34" s="117"/>
      <c r="M34" s="117"/>
      <c r="N34" s="117"/>
      <c r="O34" s="117"/>
      <c r="P34" s="117"/>
      <c r="Q34" s="117"/>
      <c r="R34" s="117"/>
      <c r="S34" s="105"/>
      <c r="T34" s="105"/>
      <c r="U34" s="105"/>
    </row>
    <row r="35" spans="1:256" ht="15.5" x14ac:dyDescent="0.3">
      <c r="B35" s="136" t="s">
        <v>62</v>
      </c>
      <c r="C35" s="137"/>
      <c r="D35" s="137"/>
      <c r="E35" s="137"/>
      <c r="F35" s="137"/>
      <c r="G35" s="137"/>
      <c r="H35" s="137"/>
      <c r="I35" s="137"/>
      <c r="J35" s="137"/>
      <c r="K35" s="137"/>
      <c r="L35" s="137"/>
      <c r="M35" s="137"/>
      <c r="N35" s="137"/>
      <c r="O35" s="137"/>
      <c r="P35" s="137"/>
      <c r="Q35" s="137"/>
      <c r="R35" s="137"/>
    </row>
    <row r="36" spans="1:256" s="106" customFormat="1" ht="16" customHeight="1" x14ac:dyDescent="0.3">
      <c r="B36" s="117" t="s">
        <v>67</v>
      </c>
      <c r="C36" s="117"/>
      <c r="D36" s="117"/>
      <c r="E36" s="117"/>
      <c r="F36" s="117"/>
      <c r="G36" s="117"/>
      <c r="H36" s="117"/>
      <c r="I36" s="117"/>
      <c r="J36" s="117"/>
      <c r="K36" s="117"/>
      <c r="L36" s="117"/>
      <c r="M36" s="117"/>
      <c r="N36" s="117"/>
      <c r="O36" s="117"/>
      <c r="P36" s="117"/>
      <c r="Q36" s="117"/>
      <c r="R36" s="117"/>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4.25" customHeight="1" x14ac:dyDescent="0.3">
      <c r="B37" s="127" t="s">
        <v>63</v>
      </c>
      <c r="C37" s="127"/>
      <c r="D37" s="127"/>
      <c r="E37" s="127"/>
      <c r="F37" s="127"/>
      <c r="G37" s="127"/>
      <c r="H37" s="127"/>
      <c r="I37" s="127"/>
      <c r="J37" s="127"/>
      <c r="K37" s="127"/>
      <c r="L37" s="127"/>
      <c r="M37" s="127"/>
      <c r="N37" s="127"/>
      <c r="O37" s="127"/>
      <c r="P37" s="127"/>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27" customHeight="1" x14ac:dyDescent="0.3">
      <c r="A38" s="102"/>
      <c r="B38" s="102" t="s">
        <v>79</v>
      </c>
      <c r="C38" s="102"/>
      <c r="D38" s="102"/>
      <c r="E38" s="102"/>
      <c r="F38" s="102"/>
      <c r="G38" s="102"/>
      <c r="H38" s="102"/>
      <c r="I38" s="102"/>
      <c r="J38" s="102"/>
      <c r="K38" s="102"/>
      <c r="L38" s="102"/>
      <c r="M38" s="102"/>
      <c r="N38" s="102"/>
      <c r="O38" s="102"/>
      <c r="P38" s="102"/>
      <c r="Q38" s="102"/>
      <c r="R38" s="102"/>
      <c r="S38" s="102"/>
      <c r="T38" s="102"/>
    </row>
    <row r="39" spans="1:256" ht="14.65" customHeight="1" x14ac:dyDescent="0.3">
      <c r="B39" s="108"/>
      <c r="C39" s="108"/>
      <c r="D39" s="108"/>
      <c r="E39" s="134"/>
      <c r="F39" s="134"/>
      <c r="G39" s="134"/>
      <c r="H39" s="134"/>
      <c r="I39" s="134"/>
      <c r="O39" s="135"/>
      <c r="P39" s="135"/>
    </row>
    <row r="40" spans="1:256" ht="14" x14ac:dyDescent="0.3">
      <c r="B40" s="108"/>
      <c r="C40" s="108"/>
      <c r="D40" s="108"/>
    </row>
    <row r="41" spans="1:256" ht="14" x14ac:dyDescent="0.3">
      <c r="B41" s="108"/>
      <c r="C41" s="108"/>
      <c r="D41" s="108"/>
    </row>
    <row r="43" spans="1:256" ht="12.75" customHeight="1" x14ac:dyDescent="0.3">
      <c r="E43" s="109"/>
      <c r="F43" s="109"/>
      <c r="G43" s="109"/>
      <c r="H43" s="109"/>
      <c r="I43" s="109"/>
      <c r="J43" s="109"/>
    </row>
    <row r="47" spans="1:256" x14ac:dyDescent="0.3">
      <c r="Q47" s="69" t="s">
        <v>4</v>
      </c>
    </row>
  </sheetData>
  <autoFilter ref="B12:V26" xr:uid="{DF318965-8A0F-4AC8-9117-67D93D066380}"/>
  <dataConsolidate/>
  <mergeCells count="36">
    <mergeCell ref="V9:V11"/>
    <mergeCell ref="E39:I39"/>
    <mergeCell ref="O39:P39"/>
    <mergeCell ref="P9:P11"/>
    <mergeCell ref="U9:U11"/>
    <mergeCell ref="F9:F11"/>
    <mergeCell ref="R9:R11"/>
    <mergeCell ref="S9:S11"/>
    <mergeCell ref="B36:R36"/>
    <mergeCell ref="B37:P37"/>
    <mergeCell ref="B35:R35"/>
    <mergeCell ref="B31:G31"/>
    <mergeCell ref="T9:T11"/>
    <mergeCell ref="C9:C11"/>
    <mergeCell ref="J9:J11"/>
    <mergeCell ref="E9:E11"/>
    <mergeCell ref="H4:L4"/>
    <mergeCell ref="G9:G11"/>
    <mergeCell ref="H9:H11"/>
    <mergeCell ref="I9:I11"/>
    <mergeCell ref="G2:I2"/>
    <mergeCell ref="B34:R34"/>
    <mergeCell ref="B32:R32"/>
    <mergeCell ref="B3:O3"/>
    <mergeCell ref="B4:G4"/>
    <mergeCell ref="Q9:Q11"/>
    <mergeCell ref="B6:O6"/>
    <mergeCell ref="B9:B11"/>
    <mergeCell ref="O9:O11"/>
    <mergeCell ref="B7:G7"/>
    <mergeCell ref="B33:R33"/>
    <mergeCell ref="K9:K11"/>
    <mergeCell ref="L9:L11"/>
    <mergeCell ref="M9:M11"/>
    <mergeCell ref="D9:D11"/>
    <mergeCell ref="N9:N11"/>
  </mergeCells>
  <phoneticPr fontId="22" type="noConversion"/>
  <dataValidations count="4">
    <dataValidation type="list" showInputMessage="1" showErrorMessage="1" sqref="H7" xr:uid="{CF6911F0-227F-45F9-BE7F-7DF18F891C2F}">
      <formula1>"Biudžetinė, Verslo įm. ir kt., Kitos organizacijos**, "</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BAD7BABE-E8A7-425D-90CB-9F32917407C2}">
      <formula1>Taip</formula1>
    </dataValidation>
    <dataValidation type="list" allowBlank="1" showInputMessage="1" showErrorMessage="1" sqref="G13:G26" xr:uid="{AE610BCF-E512-4E45-9549-EFC73643E173}">
      <formula1>"Terminuota, Neterminuota"</formula1>
    </dataValidation>
    <dataValidation type="list" allowBlank="1" showInputMessage="1" showErrorMessage="1" sqref="P13:P26" xr:uid="{D40FC83C-CFC7-4B38-89AA-4B7295421010}">
      <formula1>"5,6"</formula1>
    </dataValidation>
  </dataValidations>
  <hyperlinks>
    <hyperlink ref="B33" r:id="rId1" xr:uid="{F6F756AB-A80A-40B2-AFD2-473FA70E82E1}"/>
    <hyperlink ref="B35" r:id="rId2" xr:uid="{F557A35D-339F-4713-A1E6-7CC258A7ABE9}"/>
    <hyperlink ref="B37" r:id="rId3" xr:uid="{10DA4A0B-5F8F-436C-A2CF-157AA7619727}"/>
    <hyperlink ref="B31" r:id="rId4" xr:uid="{754AF0FC-EA77-4EDD-BA0D-D5442BC8CF07}"/>
  </hyperlinks>
  <pageMargins left="0.23622047244094491" right="0.75" top="0.23622047244094491" bottom="0.27559055118110237" header="0.19685039370078741" footer="0.23622047244094491"/>
  <pageSetup paperSize="9" scale="42"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C05EA0A9-59A5-4502-A412-BC5CCA092743}">
          <x14:formula1>
            <xm:f>'Atostogų išmokų FN'!$D$6:$AH$6</xm:f>
          </x14:formula1>
          <xm:sqref>Q13:Q26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8244-DF76-42BF-BB06-114701881456}">
  <sheetPr>
    <tabColor theme="3" tint="0.59999389629810485"/>
  </sheetPr>
  <dimension ref="A1:IY57"/>
  <sheetViews>
    <sheetView tabSelected="1" workbookViewId="0">
      <selection activeCell="M10" sqref="M10"/>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9.33203125" style="20"/>
    <col min="27" max="27" width="20.6640625" style="20" customWidth="1"/>
    <col min="28" max="28" width="21.6640625" style="20" customWidth="1"/>
    <col min="29" max="254" width="9.3320312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9.3320312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9.3320312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9.3320312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9.3320312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9.3320312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9.3320312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9.3320312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9.3320312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9.3320312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9.3320312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9.3320312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9.3320312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9.3320312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9.3320312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9.3320312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9.3320312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9.3320312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9.3320312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9.3320312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9.3320312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9.3320312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9.3320312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9.3320312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9.3320312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9.3320312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9.3320312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9.3320312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9.3320312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9.3320312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9.3320312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9.3320312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9.3320312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9.3320312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9.3320312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9.3320312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9.3320312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9.3320312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9.3320312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9.3320312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9.3320312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9.3320312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9.3320312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9.3320312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9.3320312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9.3320312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9.3320312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9.3320312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9.3320312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9.3320312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9.3320312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9.3320312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9.3320312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9.3320312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9.3320312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9.3320312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9.3320312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9.3320312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9.3320312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9.3320312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9.3320312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9.3320312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9.3320312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9.33203125" style="20"/>
  </cols>
  <sheetData>
    <row r="1" spans="2:25" x14ac:dyDescent="0.3">
      <c r="L1" s="20" t="s">
        <v>115</v>
      </c>
    </row>
    <row r="3" spans="2:25" ht="15.5" x14ac:dyDescent="0.35">
      <c r="B3" s="115" t="s">
        <v>114</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39" t="s">
        <v>52</v>
      </c>
      <c r="I4" s="139"/>
      <c r="J4" s="139"/>
      <c r="K4" s="21"/>
      <c r="L4" s="21"/>
      <c r="M4" s="21"/>
      <c r="N4" s="21"/>
      <c r="O4" s="21"/>
      <c r="P4" s="21"/>
      <c r="Q4" s="21"/>
      <c r="R4" s="21"/>
      <c r="S4" s="21"/>
      <c r="U4" s="51"/>
      <c r="V4" s="52"/>
      <c r="W4" s="52"/>
      <c r="X4" s="52"/>
      <c r="Y4" s="22"/>
    </row>
    <row r="5" spans="2:25" ht="12" customHeight="1" thickBot="1" x14ac:dyDescent="0.35">
      <c r="B5" s="140"/>
      <c r="C5" s="140"/>
      <c r="D5" s="140"/>
      <c r="E5" s="140"/>
      <c r="F5" s="140"/>
      <c r="G5" s="140"/>
      <c r="H5" s="140"/>
      <c r="I5" s="140"/>
      <c r="J5" s="140"/>
      <c r="K5" s="140"/>
      <c r="L5" s="140"/>
      <c r="M5" s="140"/>
      <c r="N5" s="140"/>
      <c r="O5" s="140"/>
      <c r="P5" s="140"/>
      <c r="Q5" s="140"/>
      <c r="R5" s="140"/>
      <c r="U5" s="51"/>
      <c r="V5" s="52"/>
      <c r="W5" s="52"/>
      <c r="X5" s="52"/>
      <c r="Y5" s="22">
        <v>0.1235</v>
      </c>
    </row>
    <row r="6" spans="2:25" ht="30" customHeight="1" thickBot="1" x14ac:dyDescent="0.35">
      <c r="B6" s="143" t="s">
        <v>58</v>
      </c>
      <c r="C6" s="144"/>
      <c r="D6" s="144"/>
      <c r="E6" s="144"/>
      <c r="F6" s="144"/>
      <c r="G6" s="144"/>
      <c r="H6" s="145"/>
      <c r="I6" s="146"/>
      <c r="J6" s="146"/>
      <c r="K6" s="146"/>
      <c r="L6" s="146"/>
      <c r="M6" s="147"/>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40" t="s">
        <v>76</v>
      </c>
      <c r="C8" s="140"/>
      <c r="D8" s="140"/>
      <c r="E8" s="140"/>
      <c r="F8" s="140"/>
      <c r="G8" s="140"/>
      <c r="H8" s="140"/>
      <c r="I8" s="140"/>
      <c r="J8" s="140"/>
      <c r="K8" s="140"/>
      <c r="L8" s="140"/>
      <c r="M8" s="140"/>
      <c r="N8" s="140"/>
      <c r="O8" s="140"/>
      <c r="P8" s="140"/>
      <c r="Q8" s="140"/>
      <c r="R8" s="140"/>
      <c r="U8" s="51"/>
      <c r="V8" s="52"/>
      <c r="W8" s="52"/>
      <c r="X8" s="52"/>
      <c r="Y8" s="22">
        <v>0.20019999999999999</v>
      </c>
    </row>
    <row r="9" spans="2:25" ht="18" customHeight="1" x14ac:dyDescent="0.3">
      <c r="B9" s="141" t="s">
        <v>33</v>
      </c>
      <c r="C9" s="142"/>
      <c r="D9" s="142"/>
      <c r="E9" s="142"/>
      <c r="F9" s="142"/>
      <c r="G9" s="142"/>
      <c r="H9" s="142"/>
      <c r="I9" s="19" t="s">
        <v>103</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31" t="s">
        <v>34</v>
      </c>
      <c r="C11" s="131" t="s">
        <v>55</v>
      </c>
      <c r="D11" s="131" t="s">
        <v>56</v>
      </c>
      <c r="E11" s="131" t="s">
        <v>80</v>
      </c>
      <c r="F11" s="131" t="s">
        <v>81</v>
      </c>
      <c r="G11" s="131" t="s">
        <v>73</v>
      </c>
      <c r="H11" s="131" t="s">
        <v>98</v>
      </c>
      <c r="I11" s="131" t="s">
        <v>99</v>
      </c>
      <c r="J11" s="131" t="s">
        <v>39</v>
      </c>
      <c r="K11" s="131" t="s">
        <v>71</v>
      </c>
      <c r="L11" s="131" t="s">
        <v>104</v>
      </c>
      <c r="M11" s="131" t="s">
        <v>106</v>
      </c>
      <c r="N11" s="131" t="s">
        <v>107</v>
      </c>
      <c r="O11" s="50"/>
      <c r="P11" s="50"/>
      <c r="Q11" s="131" t="s">
        <v>70</v>
      </c>
      <c r="R11" s="131" t="s">
        <v>74</v>
      </c>
      <c r="S11" s="131" t="s">
        <v>0</v>
      </c>
      <c r="T11" s="131" t="s">
        <v>1</v>
      </c>
      <c r="U11" s="131" t="s">
        <v>2</v>
      </c>
      <c r="V11" s="131" t="s">
        <v>69</v>
      </c>
      <c r="W11" s="122" t="s">
        <v>85</v>
      </c>
      <c r="X11" s="131" t="s">
        <v>53</v>
      </c>
      <c r="Y11" s="131" t="s">
        <v>108</v>
      </c>
    </row>
    <row r="12" spans="2:25" ht="12.75" customHeight="1" x14ac:dyDescent="0.3">
      <c r="B12" s="132"/>
      <c r="C12" s="132"/>
      <c r="D12" s="132"/>
      <c r="E12" s="132"/>
      <c r="F12" s="132"/>
      <c r="G12" s="132"/>
      <c r="H12" s="132"/>
      <c r="I12" s="132"/>
      <c r="J12" s="132"/>
      <c r="K12" s="132"/>
      <c r="L12" s="132"/>
      <c r="M12" s="132"/>
      <c r="N12" s="132"/>
      <c r="O12" s="148"/>
      <c r="P12" s="148"/>
      <c r="Q12" s="132"/>
      <c r="R12" s="132"/>
      <c r="S12" s="132"/>
      <c r="T12" s="132"/>
      <c r="U12" s="132"/>
      <c r="V12" s="132"/>
      <c r="W12" s="123"/>
      <c r="X12" s="132"/>
      <c r="Y12" s="132"/>
    </row>
    <row r="13" spans="2:25" ht="38.15" customHeight="1" x14ac:dyDescent="0.3">
      <c r="B13" s="133"/>
      <c r="C13" s="133"/>
      <c r="D13" s="133"/>
      <c r="E13" s="133"/>
      <c r="F13" s="133"/>
      <c r="G13" s="133"/>
      <c r="H13" s="133"/>
      <c r="I13" s="133"/>
      <c r="J13" s="133"/>
      <c r="K13" s="133"/>
      <c r="L13" s="133"/>
      <c r="M13" s="133"/>
      <c r="N13" s="133"/>
      <c r="O13" s="149"/>
      <c r="P13" s="149"/>
      <c r="Q13" s="133"/>
      <c r="R13" s="133"/>
      <c r="S13" s="133"/>
      <c r="T13" s="133"/>
      <c r="U13" s="133"/>
      <c r="V13" s="133"/>
      <c r="W13" s="124"/>
      <c r="X13" s="133"/>
      <c r="Y13" s="133"/>
    </row>
    <row r="14" spans="2:25" ht="15" customHeight="1" x14ac:dyDescent="0.3">
      <c r="B14" s="54">
        <v>1</v>
      </c>
      <c r="C14" s="54">
        <v>2</v>
      </c>
      <c r="D14" s="54">
        <v>3</v>
      </c>
      <c r="E14" s="54">
        <v>4</v>
      </c>
      <c r="F14" s="54">
        <v>5</v>
      </c>
      <c r="G14" s="54">
        <v>6</v>
      </c>
      <c r="H14" s="54">
        <v>7</v>
      </c>
      <c r="I14" s="54">
        <v>8</v>
      </c>
      <c r="J14" s="55" t="s">
        <v>54</v>
      </c>
      <c r="K14" s="54">
        <v>10</v>
      </c>
      <c r="L14" s="54">
        <v>11</v>
      </c>
      <c r="M14" s="54">
        <v>12</v>
      </c>
      <c r="N14" s="54">
        <v>13</v>
      </c>
      <c r="O14" s="54">
        <v>15</v>
      </c>
      <c r="P14" s="54">
        <v>16</v>
      </c>
      <c r="Q14" s="54" t="s">
        <v>78</v>
      </c>
      <c r="R14" s="56">
        <v>15</v>
      </c>
      <c r="S14" s="56">
        <v>16</v>
      </c>
      <c r="T14" s="56">
        <v>17</v>
      </c>
      <c r="U14" s="56">
        <v>18</v>
      </c>
      <c r="V14" s="56">
        <v>19</v>
      </c>
      <c r="W14" s="82" t="s">
        <v>84</v>
      </c>
      <c r="X14" s="56" t="s">
        <v>102</v>
      </c>
      <c r="Y14" s="56">
        <v>22</v>
      </c>
    </row>
    <row r="15" spans="2:25" x14ac:dyDescent="0.3">
      <c r="B15" s="30" t="s">
        <v>44</v>
      </c>
      <c r="C15" s="30" t="s">
        <v>37</v>
      </c>
      <c r="D15" s="30" t="s">
        <v>42</v>
      </c>
      <c r="E15" s="31" t="s">
        <v>40</v>
      </c>
      <c r="F15" s="111" t="s">
        <v>40</v>
      </c>
      <c r="G15" s="19">
        <v>1</v>
      </c>
      <c r="H15" s="31" t="s">
        <v>38</v>
      </c>
      <c r="I15" s="30"/>
      <c r="J15" s="18">
        <v>36</v>
      </c>
      <c r="K15" s="18">
        <f>1000</f>
        <v>1000</v>
      </c>
      <c r="L15" s="18">
        <f>+K15*0.2</f>
        <v>200</v>
      </c>
      <c r="M15" s="114">
        <v>0</v>
      </c>
      <c r="N15" s="67">
        <f>ROUND((+K15+L15)*M15,2)</f>
        <v>0</v>
      </c>
      <c r="O15" s="67"/>
      <c r="P15" s="67"/>
      <c r="Q15" s="67">
        <f>ROUND(K15+L15+N15+O15+P15,2)</f>
        <v>1200</v>
      </c>
      <c r="R15" s="67">
        <f t="shared" ref="R15:R32" si="0">ROUND(IF($J$9=0%,0,(IF(H15="Terminuota",(1+$J$9+0.0203)*(K15+L15+N15+P15+O15),(1+$J$9+0.0131)*(K15+L15+N15+P15+O15)))),2)</f>
        <v>1227.96</v>
      </c>
      <c r="S15" s="32">
        <v>5</v>
      </c>
      <c r="T15" s="33">
        <v>20</v>
      </c>
      <c r="U15" s="66">
        <f>IF(OR(S15="",T15=""),"",VLOOKUP(CONCATENATE(S15," dienų darbo savaitė"),'Atostogų išmokų FN'!$A$7:$AH$8,T15-16)/100)</f>
        <v>8.6300000000000002E-2</v>
      </c>
      <c r="V15" s="63">
        <f t="shared" ref="V15:V32" si="1">IF(R15=0,0,ROUND((R15*U15),2))</f>
        <v>105.97</v>
      </c>
      <c r="W15" s="93">
        <f t="shared" ref="W15:W32" si="2">SUM(R15+V15)</f>
        <v>1333.93</v>
      </c>
      <c r="X15" s="93">
        <f t="shared" ref="X15:X32" si="3">SUM(G15*J15*W15)</f>
        <v>48021.48</v>
      </c>
      <c r="Y15" s="34" t="s">
        <v>75</v>
      </c>
    </row>
    <row r="16" spans="2:25" x14ac:dyDescent="0.3">
      <c r="B16" s="30" t="s">
        <v>45</v>
      </c>
      <c r="C16" s="30" t="s">
        <v>37</v>
      </c>
      <c r="D16" s="30" t="s">
        <v>42</v>
      </c>
      <c r="E16" s="31" t="s">
        <v>50</v>
      </c>
      <c r="F16" s="111" t="s">
        <v>93</v>
      </c>
      <c r="G16" s="19">
        <v>1</v>
      </c>
      <c r="H16" s="31" t="s">
        <v>38</v>
      </c>
      <c r="I16" s="30" t="s">
        <v>47</v>
      </c>
      <c r="J16" s="18">
        <v>100</v>
      </c>
      <c r="K16" s="18">
        <v>25</v>
      </c>
      <c r="L16" s="18">
        <v>0</v>
      </c>
      <c r="M16" s="114">
        <v>0.08</v>
      </c>
      <c r="N16" s="67">
        <f t="shared" ref="N16:N32" si="4">ROUND((+K16+L16)*M16,2)</f>
        <v>2</v>
      </c>
      <c r="O16" s="67"/>
      <c r="P16" s="67"/>
      <c r="Q16" s="67">
        <f>ROUND(K16+L16+N16+O16+P16,2)</f>
        <v>27</v>
      </c>
      <c r="R16" s="67">
        <f t="shared" si="0"/>
        <v>27.63</v>
      </c>
      <c r="S16" s="32">
        <v>5</v>
      </c>
      <c r="T16" s="33">
        <v>41</v>
      </c>
      <c r="U16" s="66">
        <f>IF(OR(S16="",T16=""),"",VLOOKUP(CONCATENATE(S16," dienų darbo savaitė"),'Atostogų išmokų FN'!$A$7:$AH$8,T16-16)/100)</f>
        <v>0.20019999999999999</v>
      </c>
      <c r="V16" s="63">
        <f t="shared" si="1"/>
        <v>5.53</v>
      </c>
      <c r="W16" s="93">
        <f t="shared" si="2"/>
        <v>33.159999999999997</v>
      </c>
      <c r="X16" s="93">
        <f t="shared" si="3"/>
        <v>3315.9999999999995</v>
      </c>
      <c r="Y16" s="34"/>
    </row>
    <row r="17" spans="2:25" x14ac:dyDescent="0.3">
      <c r="B17" s="30" t="s">
        <v>46</v>
      </c>
      <c r="C17" s="30" t="s">
        <v>41</v>
      </c>
      <c r="D17" s="30" t="s">
        <v>43</v>
      </c>
      <c r="E17" s="31" t="s">
        <v>49</v>
      </c>
      <c r="F17" s="111" t="s">
        <v>94</v>
      </c>
      <c r="G17" s="19">
        <v>0.5</v>
      </c>
      <c r="H17" s="31" t="s">
        <v>36</v>
      </c>
      <c r="I17" s="30"/>
      <c r="J17" s="18">
        <v>300</v>
      </c>
      <c r="K17" s="18">
        <f>15</f>
        <v>15</v>
      </c>
      <c r="L17" s="18">
        <v>0</v>
      </c>
      <c r="M17" s="114">
        <v>0</v>
      </c>
      <c r="N17" s="67">
        <f t="shared" si="4"/>
        <v>0</v>
      </c>
      <c r="O17" s="67"/>
      <c r="P17" s="67"/>
      <c r="Q17" s="67">
        <f>ROUND(K17+L17+N17+O17+P17,2)</f>
        <v>15</v>
      </c>
      <c r="R17" s="67">
        <f t="shared" si="0"/>
        <v>15.24</v>
      </c>
      <c r="S17" s="32">
        <v>5</v>
      </c>
      <c r="T17" s="33">
        <v>20</v>
      </c>
      <c r="U17" s="66">
        <f>IF(OR(S17="",T17=""),"",VLOOKUP(CONCATENATE(S17," dienų darbo savaitė"),'Atostogų išmokų FN'!$A$7:$AH$8,T17-16)/100)</f>
        <v>8.6300000000000002E-2</v>
      </c>
      <c r="V17" s="63">
        <f t="shared" si="1"/>
        <v>1.32</v>
      </c>
      <c r="W17" s="93">
        <f t="shared" si="2"/>
        <v>16.559999999999999</v>
      </c>
      <c r="X17" s="93">
        <f t="shared" si="3"/>
        <v>2484</v>
      </c>
      <c r="Y17" s="34"/>
    </row>
    <row r="18" spans="2:25" x14ac:dyDescent="0.3">
      <c r="B18" s="30"/>
      <c r="C18" s="30"/>
      <c r="D18" s="30"/>
      <c r="E18" s="31"/>
      <c r="F18" s="110"/>
      <c r="G18" s="31"/>
      <c r="H18" s="31"/>
      <c r="I18" s="30"/>
      <c r="J18" s="18"/>
      <c r="K18" s="18"/>
      <c r="L18" s="18"/>
      <c r="M18" s="114"/>
      <c r="N18" s="67">
        <f t="shared" si="4"/>
        <v>0</v>
      </c>
      <c r="O18" s="67"/>
      <c r="P18" s="67"/>
      <c r="Q18" s="67">
        <f t="shared" ref="Q18:Q32" si="5">ROUND(K18+L18+N18+O18+P18,2)</f>
        <v>0</v>
      </c>
      <c r="R18" s="67">
        <f t="shared" si="0"/>
        <v>0</v>
      </c>
      <c r="S18" s="32"/>
      <c r="T18" s="33"/>
      <c r="U18" s="66" t="str">
        <f>IF(OR(S18="",T18=""),"",VLOOKUP(CONCATENATE(S18," dienų darbo savaitė"),'Atostogų išmokų FN'!$A$7:$AH$8,T18-16)/100)</f>
        <v/>
      </c>
      <c r="V18" s="63">
        <f t="shared" si="1"/>
        <v>0</v>
      </c>
      <c r="W18" s="93">
        <f t="shared" si="2"/>
        <v>0</v>
      </c>
      <c r="X18" s="93">
        <f t="shared" si="3"/>
        <v>0</v>
      </c>
      <c r="Y18" s="34"/>
    </row>
    <row r="19" spans="2:25" x14ac:dyDescent="0.3">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savaitė"),'Atostogų išmokų FN'!$A$7:$AH$8,T19-16)/100)</f>
        <v/>
      </c>
      <c r="V19" s="63">
        <f t="shared" si="1"/>
        <v>0</v>
      </c>
      <c r="W19" s="93">
        <f t="shared" si="2"/>
        <v>0</v>
      </c>
      <c r="X19" s="93">
        <f t="shared" si="3"/>
        <v>0</v>
      </c>
      <c r="Y19" s="34"/>
    </row>
    <row r="20" spans="2:25" x14ac:dyDescent="0.3">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savaitė"),'Atostogų išmokų FN'!$A$7:$AH$8,T20-16)/100)</f>
        <v/>
      </c>
      <c r="V20" s="63">
        <f t="shared" si="1"/>
        <v>0</v>
      </c>
      <c r="W20" s="93">
        <f t="shared" si="2"/>
        <v>0</v>
      </c>
      <c r="X20" s="93">
        <f t="shared" si="3"/>
        <v>0</v>
      </c>
      <c r="Y20" s="34"/>
    </row>
    <row r="21" spans="2:25" x14ac:dyDescent="0.3">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savaitė"),'Atostogų išmokų FN'!$A$7:$AH$8,T21-16)/100)</f>
        <v/>
      </c>
      <c r="V21" s="63">
        <f t="shared" si="1"/>
        <v>0</v>
      </c>
      <c r="W21" s="93">
        <f t="shared" si="2"/>
        <v>0</v>
      </c>
      <c r="X21" s="93">
        <f t="shared" si="3"/>
        <v>0</v>
      </c>
      <c r="Y21" s="34"/>
    </row>
    <row r="22" spans="2:25" x14ac:dyDescent="0.3">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savaitė"),'Atostogų išmokų FN'!$A$7:$AH$8,T22-16)/100)</f>
        <v/>
      </c>
      <c r="V22" s="63">
        <f t="shared" si="1"/>
        <v>0</v>
      </c>
      <c r="W22" s="93">
        <f t="shared" si="2"/>
        <v>0</v>
      </c>
      <c r="X22" s="93">
        <f t="shared" si="3"/>
        <v>0</v>
      </c>
      <c r="Y22" s="34"/>
    </row>
    <row r="23" spans="2:25" x14ac:dyDescent="0.3">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savaitė"),'Atostogų išmokų FN'!$A$7:$AH$8,T23-16)/100)</f>
        <v/>
      </c>
      <c r="V23" s="63">
        <f t="shared" si="1"/>
        <v>0</v>
      </c>
      <c r="W23" s="93">
        <f t="shared" si="2"/>
        <v>0</v>
      </c>
      <c r="X23" s="93">
        <f t="shared" si="3"/>
        <v>0</v>
      </c>
      <c r="Y23" s="34"/>
    </row>
    <row r="24" spans="2:25" x14ac:dyDescent="0.3">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savaitė"),'Atostogų išmokų FN'!$A$7:$AH$8,T24-16)/100)</f>
        <v/>
      </c>
      <c r="V24" s="63">
        <f t="shared" si="1"/>
        <v>0</v>
      </c>
      <c r="W24" s="93">
        <f t="shared" si="2"/>
        <v>0</v>
      </c>
      <c r="X24" s="93">
        <f t="shared" si="3"/>
        <v>0</v>
      </c>
      <c r="Y24" s="34"/>
    </row>
    <row r="25" spans="2:25" x14ac:dyDescent="0.3">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savaitė"),'Atostogų išmokų FN'!$A$7:$AH$8,T25-16)/100)</f>
        <v/>
      </c>
      <c r="V25" s="63">
        <f t="shared" si="1"/>
        <v>0</v>
      </c>
      <c r="W25" s="93">
        <f t="shared" si="2"/>
        <v>0</v>
      </c>
      <c r="X25" s="93">
        <f t="shared" si="3"/>
        <v>0</v>
      </c>
      <c r="Y25" s="34"/>
    </row>
    <row r="26" spans="2:25" x14ac:dyDescent="0.3">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savaitė"),'Atostogų išmokų FN'!$A$7:$AH$8,T26-16)/100)</f>
        <v/>
      </c>
      <c r="V26" s="63">
        <f t="shared" si="1"/>
        <v>0</v>
      </c>
      <c r="W26" s="93">
        <f t="shared" si="2"/>
        <v>0</v>
      </c>
      <c r="X26" s="93">
        <f t="shared" si="3"/>
        <v>0</v>
      </c>
      <c r="Y26" s="34"/>
    </row>
    <row r="27" spans="2:25" x14ac:dyDescent="0.3">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savaitė"),'Atostogų išmokų FN'!$A$7:$AH$8,T27-16)/100)</f>
        <v/>
      </c>
      <c r="V27" s="63">
        <f t="shared" si="1"/>
        <v>0</v>
      </c>
      <c r="W27" s="93">
        <f t="shared" si="2"/>
        <v>0</v>
      </c>
      <c r="X27" s="93">
        <f t="shared" si="3"/>
        <v>0</v>
      </c>
      <c r="Y27" s="34"/>
    </row>
    <row r="28" spans="2:25" x14ac:dyDescent="0.3">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savaitė"),'Atostogų išmokų FN'!$A$7:$AH$8,T28-16)/100)</f>
        <v/>
      </c>
      <c r="V28" s="63">
        <f t="shared" si="1"/>
        <v>0</v>
      </c>
      <c r="W28" s="93">
        <f t="shared" si="2"/>
        <v>0</v>
      </c>
      <c r="X28" s="93">
        <f t="shared" si="3"/>
        <v>0</v>
      </c>
      <c r="Y28" s="34"/>
    </row>
    <row r="29" spans="2:25" x14ac:dyDescent="0.3">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savaitė"),'Atostogų išmokų FN'!$A$7:$AH$8,T29-16)/100)</f>
        <v/>
      </c>
      <c r="V29" s="63">
        <f t="shared" si="1"/>
        <v>0</v>
      </c>
      <c r="W29" s="93">
        <f t="shared" si="2"/>
        <v>0</v>
      </c>
      <c r="X29" s="93">
        <f t="shared" si="3"/>
        <v>0</v>
      </c>
      <c r="Y29" s="34"/>
    </row>
    <row r="30" spans="2:25" x14ac:dyDescent="0.3">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savaitė"),'Atostogų išmokų FN'!$A$7:$AH$8,T30-16)/100)</f>
        <v/>
      </c>
      <c r="V30" s="63">
        <f t="shared" si="1"/>
        <v>0</v>
      </c>
      <c r="W30" s="93">
        <f t="shared" si="2"/>
        <v>0</v>
      </c>
      <c r="X30" s="93">
        <f t="shared" si="3"/>
        <v>0</v>
      </c>
      <c r="Y30" s="34"/>
    </row>
    <row r="31" spans="2:25" x14ac:dyDescent="0.3">
      <c r="B31" s="30"/>
      <c r="C31" s="30"/>
      <c r="D31" s="30"/>
      <c r="E31" s="31"/>
      <c r="F31" s="31"/>
      <c r="G31" s="31"/>
      <c r="H31" s="31"/>
      <c r="I31" s="30"/>
      <c r="J31" s="18"/>
      <c r="K31" s="18"/>
      <c r="L31" s="18"/>
      <c r="M31" s="114"/>
      <c r="N31" s="67">
        <f t="shared" si="4"/>
        <v>0</v>
      </c>
      <c r="O31" s="67"/>
      <c r="P31" s="67"/>
      <c r="Q31" s="67">
        <f t="shared" si="5"/>
        <v>0</v>
      </c>
      <c r="R31" s="67">
        <f t="shared" si="0"/>
        <v>0</v>
      </c>
      <c r="S31" s="32"/>
      <c r="T31" s="33"/>
      <c r="U31" s="66" t="str">
        <f>IF(OR(S31="",T31=""),"",VLOOKUP(CONCATENATE(S31," dienų darbo savaitė"),'Atostogų išmokų FN'!$A$7:$AH$8,T31-16)/100)</f>
        <v/>
      </c>
      <c r="V31" s="63">
        <f t="shared" si="1"/>
        <v>0</v>
      </c>
      <c r="W31" s="93">
        <f t="shared" si="2"/>
        <v>0</v>
      </c>
      <c r="X31" s="93">
        <f t="shared" si="3"/>
        <v>0</v>
      </c>
      <c r="Y31" s="34"/>
    </row>
    <row r="32" spans="2:25" x14ac:dyDescent="0.3">
      <c r="B32" s="30"/>
      <c r="C32" s="30"/>
      <c r="D32" s="30"/>
      <c r="E32" s="31"/>
      <c r="F32" s="31"/>
      <c r="G32" s="31"/>
      <c r="H32" s="31"/>
      <c r="I32" s="30"/>
      <c r="J32" s="18"/>
      <c r="K32" s="18"/>
      <c r="L32" s="18"/>
      <c r="M32" s="114"/>
      <c r="N32" s="67">
        <f t="shared" si="4"/>
        <v>0</v>
      </c>
      <c r="O32" s="67"/>
      <c r="P32" s="67"/>
      <c r="Q32" s="67">
        <f t="shared" si="5"/>
        <v>0</v>
      </c>
      <c r="R32" s="67">
        <f t="shared" si="0"/>
        <v>0</v>
      </c>
      <c r="S32" s="32"/>
      <c r="T32" s="33"/>
      <c r="U32" s="66" t="str">
        <f>IF(OR(S32="",T32=""),"",VLOOKUP(CONCATENATE(S32," dienų darbo savaitė"),'Atostogų išmokų FN'!$A$7:$AH$8,T32-16)/100)</f>
        <v/>
      </c>
      <c r="V32" s="63">
        <f t="shared" si="1"/>
        <v>0</v>
      </c>
      <c r="W32" s="93">
        <f t="shared" si="2"/>
        <v>0</v>
      </c>
      <c r="X32" s="93">
        <f t="shared" si="3"/>
        <v>0</v>
      </c>
      <c r="Y32" s="34"/>
    </row>
    <row r="33" spans="1:259" x14ac:dyDescent="0.3">
      <c r="B33" s="49" t="s">
        <v>3</v>
      </c>
      <c r="C33" s="50"/>
      <c r="D33" s="50"/>
      <c r="E33" s="50"/>
      <c r="F33" s="50"/>
      <c r="G33" s="50"/>
      <c r="H33" s="50"/>
      <c r="I33" s="48"/>
      <c r="J33" s="48">
        <f t="shared" ref="J33:Q33" si="6">SUBTOTAL(9,J15:J32)</f>
        <v>436</v>
      </c>
      <c r="K33" s="48">
        <f t="shared" si="6"/>
        <v>1040</v>
      </c>
      <c r="L33" s="48">
        <f t="shared" si="6"/>
        <v>200</v>
      </c>
      <c r="M33" s="48"/>
      <c r="N33" s="48">
        <f t="shared" si="6"/>
        <v>2</v>
      </c>
      <c r="O33" s="48">
        <f t="shared" si="6"/>
        <v>0</v>
      </c>
      <c r="P33" s="48"/>
      <c r="Q33" s="48">
        <f t="shared" si="6"/>
        <v>1242</v>
      </c>
      <c r="R33" s="48">
        <f>SUBTOTAL(9,R15:R32)</f>
        <v>1270.8300000000002</v>
      </c>
      <c r="S33" s="48"/>
      <c r="T33" s="48"/>
      <c r="U33" s="48"/>
      <c r="V33" s="48">
        <f>SUBTOTAL(9,V15:V32)</f>
        <v>112.82</v>
      </c>
      <c r="W33" s="48">
        <f>SUBTOTAL(9,W15:W32)</f>
        <v>1383.65</v>
      </c>
      <c r="X33" s="48">
        <f>SUBTOTAL(9,X15:X32)</f>
        <v>53821.48</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57</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35</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50" t="s">
        <v>95</v>
      </c>
      <c r="C37" s="150"/>
      <c r="D37" s="150"/>
      <c r="E37" s="150"/>
      <c r="F37" s="150"/>
      <c r="G37" s="150"/>
      <c r="H37" s="150"/>
      <c r="I37" s="150"/>
      <c r="J37" s="150"/>
      <c r="K37" s="150"/>
      <c r="L37" s="150"/>
      <c r="M37" s="150"/>
      <c r="N37" s="150"/>
      <c r="O37" s="150"/>
      <c r="P37" s="62"/>
      <c r="Q37" s="62"/>
      <c r="R37" s="58"/>
      <c r="S37" s="60"/>
      <c r="T37" s="59"/>
      <c r="U37" s="59"/>
      <c r="V37" s="36"/>
      <c r="W37" s="36"/>
      <c r="X37" s="36"/>
    </row>
    <row r="38" spans="1:259" ht="21" customHeight="1" x14ac:dyDescent="0.3">
      <c r="B38" s="152" t="s">
        <v>96</v>
      </c>
      <c r="C38" s="152"/>
      <c r="D38" s="152"/>
      <c r="E38" s="152"/>
      <c r="F38" s="152"/>
      <c r="G38" s="152"/>
      <c r="H38" s="152"/>
      <c r="I38" s="152"/>
      <c r="J38" s="152"/>
      <c r="K38" s="152"/>
      <c r="L38" s="152"/>
      <c r="M38" s="152"/>
      <c r="N38" s="152"/>
      <c r="O38" s="152"/>
      <c r="P38" s="152"/>
      <c r="Q38" s="152"/>
      <c r="R38" s="58"/>
      <c r="S38" s="60"/>
      <c r="T38" s="59"/>
      <c r="U38" s="59"/>
      <c r="V38" s="36"/>
      <c r="W38" s="36"/>
      <c r="X38" s="36"/>
    </row>
    <row r="39" spans="1:259" ht="21" customHeight="1" x14ac:dyDescent="0.3">
      <c r="B39" s="153" t="s">
        <v>97</v>
      </c>
      <c r="C39" s="153"/>
      <c r="D39" s="153"/>
      <c r="E39" s="153"/>
      <c r="F39" s="153"/>
      <c r="G39" s="153"/>
      <c r="H39" s="153"/>
      <c r="I39" s="153"/>
      <c r="J39" s="153"/>
      <c r="K39" s="153"/>
      <c r="L39" s="153"/>
      <c r="M39" s="153"/>
      <c r="N39" s="153"/>
      <c r="O39" s="153"/>
      <c r="P39" s="153"/>
      <c r="Q39" s="153"/>
      <c r="R39" s="58"/>
      <c r="S39" s="60"/>
      <c r="T39" s="59"/>
      <c r="U39" s="59"/>
      <c r="V39" s="36"/>
      <c r="W39" s="36"/>
      <c r="X39" s="36"/>
    </row>
    <row r="40" spans="1:259" ht="21" customHeight="1" x14ac:dyDescent="0.3">
      <c r="B40" s="57" t="s">
        <v>113</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50" t="s">
        <v>105</v>
      </c>
      <c r="C41" s="150"/>
      <c r="D41" s="150"/>
      <c r="E41" s="150"/>
      <c r="F41" s="150"/>
      <c r="G41" s="150"/>
      <c r="H41" s="150"/>
      <c r="I41" s="150"/>
      <c r="J41" s="150"/>
      <c r="K41" s="150"/>
      <c r="L41" s="150"/>
      <c r="M41" s="150"/>
      <c r="N41" s="150"/>
      <c r="O41" s="150"/>
      <c r="P41" s="150"/>
      <c r="Q41" s="150"/>
      <c r="R41" s="150"/>
      <c r="S41" s="150"/>
      <c r="T41" s="150"/>
      <c r="U41" s="150"/>
      <c r="V41" s="36"/>
      <c r="W41" s="36"/>
      <c r="X41" s="36"/>
    </row>
    <row r="42" spans="1:259" ht="18.75" customHeight="1" x14ac:dyDescent="0.3">
      <c r="B42" s="151" t="s">
        <v>64</v>
      </c>
      <c r="C42" s="150"/>
      <c r="D42" s="150"/>
      <c r="E42" s="150"/>
      <c r="F42" s="150"/>
      <c r="G42" s="150"/>
      <c r="H42" s="150"/>
      <c r="I42" s="150"/>
      <c r="J42" s="150"/>
      <c r="K42" s="150"/>
      <c r="L42" s="150"/>
      <c r="M42" s="150"/>
      <c r="N42" s="150"/>
      <c r="O42" s="150"/>
      <c r="P42" s="150"/>
      <c r="Q42" s="150"/>
      <c r="R42" s="150"/>
      <c r="S42" s="150"/>
      <c r="T42" s="150"/>
      <c r="U42" s="150"/>
      <c r="V42" s="36"/>
      <c r="W42" s="36"/>
      <c r="X42" s="36"/>
    </row>
    <row r="43" spans="1:259" s="45" customFormat="1" ht="53.25" customHeight="1" x14ac:dyDescent="0.3">
      <c r="B43" s="150" t="s">
        <v>109</v>
      </c>
      <c r="C43" s="150"/>
      <c r="D43" s="150"/>
      <c r="E43" s="150"/>
      <c r="F43" s="150"/>
      <c r="G43" s="150"/>
      <c r="H43" s="150"/>
      <c r="I43" s="150"/>
      <c r="J43" s="150"/>
      <c r="K43" s="150"/>
      <c r="L43" s="150"/>
      <c r="M43" s="150"/>
      <c r="N43" s="150"/>
      <c r="O43" s="150"/>
      <c r="P43" s="150"/>
      <c r="Q43" s="150"/>
      <c r="R43" s="150"/>
      <c r="S43" s="150"/>
      <c r="T43" s="150"/>
      <c r="U43" s="150"/>
      <c r="V43" s="46"/>
      <c r="W43" s="46"/>
      <c r="X43" s="46"/>
    </row>
    <row r="44" spans="1:259" s="45" customFormat="1" ht="32.25" customHeight="1" x14ac:dyDescent="0.3">
      <c r="B44" s="150"/>
      <c r="C44" s="150"/>
      <c r="D44" s="150"/>
      <c r="E44" s="150"/>
      <c r="F44" s="150"/>
      <c r="G44" s="150"/>
      <c r="H44" s="150"/>
      <c r="I44" s="150"/>
      <c r="J44" s="150"/>
      <c r="K44" s="150"/>
      <c r="L44" s="150"/>
      <c r="M44" s="150"/>
      <c r="N44" s="150"/>
      <c r="O44" s="150"/>
      <c r="P44" s="150"/>
      <c r="Q44" s="150"/>
      <c r="R44" s="150"/>
      <c r="S44" s="150"/>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54"/>
      <c r="C47" s="154"/>
      <c r="D47" s="154"/>
      <c r="E47" s="154"/>
      <c r="F47" s="154"/>
      <c r="G47" s="154"/>
      <c r="H47" s="154"/>
      <c r="I47" s="154"/>
      <c r="J47" s="154"/>
      <c r="K47" s="154"/>
      <c r="L47" s="154"/>
      <c r="M47" s="154"/>
      <c r="N47" s="154"/>
      <c r="O47" s="154"/>
      <c r="P47" s="154"/>
      <c r="Q47" s="154"/>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55"/>
      <c r="F49" s="155"/>
      <c r="G49" s="155"/>
      <c r="H49" s="155"/>
      <c r="I49" s="155"/>
      <c r="J49" s="155"/>
      <c r="R49" s="156"/>
      <c r="S49" s="156"/>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v>
      </c>
    </row>
  </sheetData>
  <autoFilter ref="B14:Y14" xr:uid="{0F908244-DF76-42BF-BB06-114701881456}"/>
  <mergeCells count="40">
    <mergeCell ref="B47:Q47"/>
    <mergeCell ref="E49:J49"/>
    <mergeCell ref="R49:S49"/>
    <mergeCell ref="B43:U43"/>
    <mergeCell ref="B44:S44"/>
    <mergeCell ref="B41:U41"/>
    <mergeCell ref="S11:S13"/>
    <mergeCell ref="T11:T13"/>
    <mergeCell ref="U11:U13"/>
    <mergeCell ref="B42:U42"/>
    <mergeCell ref="K11:K13"/>
    <mergeCell ref="L11:L13"/>
    <mergeCell ref="M11:M13"/>
    <mergeCell ref="N11:N13"/>
    <mergeCell ref="F11:F13"/>
    <mergeCell ref="B37:O37"/>
    <mergeCell ref="B38:Q38"/>
    <mergeCell ref="B39:Q39"/>
    <mergeCell ref="V11:V13"/>
    <mergeCell ref="X11:X13"/>
    <mergeCell ref="Y11:Y13"/>
    <mergeCell ref="I11:I13"/>
    <mergeCell ref="J11:J13"/>
    <mergeCell ref="R11:R13"/>
    <mergeCell ref="Q11:Q13"/>
    <mergeCell ref="O12:O13"/>
    <mergeCell ref="P12:P13"/>
    <mergeCell ref="W11:W13"/>
    <mergeCell ref="H4:J4"/>
    <mergeCell ref="B8:R8"/>
    <mergeCell ref="B9:H9"/>
    <mergeCell ref="B11:B13"/>
    <mergeCell ref="C11:C13"/>
    <mergeCell ref="D11:D13"/>
    <mergeCell ref="E11:E13"/>
    <mergeCell ref="G11:G13"/>
    <mergeCell ref="H11:H13"/>
    <mergeCell ref="B5:R5"/>
    <mergeCell ref="B6:H6"/>
    <mergeCell ref="I6:M6"/>
  </mergeCells>
  <dataValidations count="4">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B1567EF7-2926-4876-A208-56C8A98A0CC9}">
      <formula1>Taip</formula1>
    </dataValidation>
    <dataValidation type="list" showInputMessage="1" showErrorMessage="1" sqref="I9" xr:uid="{F179E7DD-A63C-4D21-AD70-9DF17B6BBCA8}">
      <formula1>"Biudžetinė, Verslo įm. ir kt., Kitos organizacijos**, "</formula1>
    </dataValidation>
    <dataValidation type="list" allowBlank="1" showInputMessage="1" showErrorMessage="1" sqref="S15:S32" xr:uid="{1EAE191E-5163-4FA9-B34D-548C10A4C262}">
      <formula1>"5,6"</formula1>
    </dataValidation>
    <dataValidation type="list" allowBlank="1" showInputMessage="1" showErrorMessage="1" sqref="H15:H32" xr:uid="{A6E39115-3E22-43BA-A400-FA510113D0BB}">
      <formula1>"Terminuota, Neterminuota"</formula1>
    </dataValidation>
  </dataValidations>
  <hyperlinks>
    <hyperlink ref="B42" r:id="rId1" xr:uid="{109D7FE6-938C-4978-A0AB-ED191D4AED19}"/>
    <hyperlink ref="B39" r:id="rId2" location="/  mėnesinis bruto" xr:uid="{417E2324-B80A-4D5B-8724-2A1D7707F90A}"/>
    <hyperlink ref="B38" r:id="rId3" location="/  valandinis bruto" xr:uid="{33FF9D20-1297-4E12-9B0C-CC0EB5C3F6FA}"/>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938CD500-FDFD-45CF-8554-066C5FB542C1}">
          <x14:formula1>
            <xm:f>'Atostogų išmokų FN'!$D$6:$AH$6</xm:f>
          </x14:formula1>
          <xm:sqref>T15:T32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2:AH18"/>
  <sheetViews>
    <sheetView workbookViewId="0">
      <selection activeCell="L13" sqref="L13"/>
    </sheetView>
  </sheetViews>
  <sheetFormatPr defaultRowHeight="12" x14ac:dyDescent="0.3"/>
  <cols>
    <col min="1" max="1" width="28.44140625" customWidth="1"/>
    <col min="2" max="2" width="16.33203125" customWidth="1"/>
    <col min="3" max="3" width="4" customWidth="1"/>
    <col min="4" max="4" width="5.109375" customWidth="1"/>
    <col min="5" max="5" width="6.44140625" customWidth="1"/>
    <col min="6" max="9" width="6" bestFit="1" customWidth="1"/>
    <col min="10" max="10" width="7" customWidth="1"/>
    <col min="11" max="23" width="6" bestFit="1" customWidth="1"/>
    <col min="24" max="24" width="7.33203125" customWidth="1"/>
    <col min="25" max="34" width="6" bestFit="1" customWidth="1"/>
  </cols>
  <sheetData>
    <row r="2" spans="1:34" x14ac:dyDescent="0.3">
      <c r="A2" s="2" t="s">
        <v>21</v>
      </c>
    </row>
    <row r="3" spans="1:34" x14ac:dyDescent="0.3">
      <c r="A3" s="2"/>
    </row>
    <row r="4" spans="1:34" ht="19.5" customHeight="1" x14ac:dyDescent="0.3">
      <c r="A4" s="2" t="s">
        <v>20</v>
      </c>
    </row>
    <row r="5" spans="1:34" ht="23.65" customHeight="1" x14ac:dyDescent="0.3">
      <c r="A5" s="10" t="s">
        <v>6</v>
      </c>
      <c r="B5" s="11"/>
      <c r="C5" s="16"/>
      <c r="D5" s="159" t="s">
        <v>22</v>
      </c>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1"/>
    </row>
    <row r="6" spans="1:34" x14ac:dyDescent="0.3">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3">
      <c r="A7" s="8" t="s">
        <v>7</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3">
      <c r="A8" s="8" t="s">
        <v>8</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6" x14ac:dyDescent="0.3">
      <c r="A11" s="15" t="s">
        <v>23</v>
      </c>
      <c r="B11" s="158" t="s">
        <v>24</v>
      </c>
      <c r="C11" s="158"/>
      <c r="D11" s="158"/>
      <c r="E11" s="158"/>
    </row>
    <row r="12" spans="1:34" ht="73.5" customHeight="1" x14ac:dyDescent="0.3">
      <c r="A12" s="14" t="s">
        <v>25</v>
      </c>
      <c r="B12" s="157" t="s">
        <v>15</v>
      </c>
      <c r="C12" s="157"/>
      <c r="D12" s="157"/>
      <c r="E12" s="157"/>
    </row>
    <row r="13" spans="1:34" ht="82.15" customHeight="1" x14ac:dyDescent="0.3">
      <c r="A13" s="14" t="s">
        <v>26</v>
      </c>
      <c r="B13" s="157" t="s">
        <v>16</v>
      </c>
      <c r="C13" s="157"/>
      <c r="D13" s="157"/>
      <c r="E13" s="157"/>
    </row>
    <row r="14" spans="1:34" ht="79.150000000000006" customHeight="1" x14ac:dyDescent="0.3">
      <c r="A14" s="14" t="s">
        <v>27</v>
      </c>
      <c r="B14" s="157" t="s">
        <v>13</v>
      </c>
      <c r="C14" s="157"/>
      <c r="D14" s="157"/>
      <c r="E14" s="157"/>
    </row>
    <row r="15" spans="1:34" ht="81.650000000000006" customHeight="1" x14ac:dyDescent="0.3">
      <c r="A15" s="14" t="s">
        <v>28</v>
      </c>
      <c r="B15" s="157" t="s">
        <v>17</v>
      </c>
      <c r="C15" s="157"/>
      <c r="D15" s="157"/>
      <c r="E15" s="157"/>
    </row>
    <row r="16" spans="1:34" ht="82.5" customHeight="1" x14ac:dyDescent="0.3">
      <c r="A16" s="14" t="s">
        <v>29</v>
      </c>
      <c r="B16" s="157" t="s">
        <v>18</v>
      </c>
      <c r="C16" s="157"/>
      <c r="D16" s="157"/>
      <c r="E16" s="157"/>
    </row>
    <row r="17" spans="1:5" ht="70.150000000000006" customHeight="1" x14ac:dyDescent="0.3">
      <c r="A17" s="14" t="s">
        <v>30</v>
      </c>
      <c r="B17" s="157" t="s">
        <v>14</v>
      </c>
      <c r="C17" s="157"/>
      <c r="D17" s="157"/>
      <c r="E17" s="157"/>
    </row>
    <row r="18" spans="1:5" ht="65.650000000000006" customHeight="1" x14ac:dyDescent="0.3">
      <c r="A18" s="14" t="s">
        <v>31</v>
      </c>
      <c r="B18" s="157" t="s">
        <v>19</v>
      </c>
      <c r="C18" s="157"/>
      <c r="D18" s="157"/>
      <c r="E18" s="157"/>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Q21"/>
  <sheetViews>
    <sheetView workbookViewId="0">
      <selection activeCell="C5" sqref="C5:Q5"/>
    </sheetView>
  </sheetViews>
  <sheetFormatPr defaultRowHeight="12" x14ac:dyDescent="0.3"/>
  <cols>
    <col min="1" max="1" width="25.44140625" customWidth="1"/>
    <col min="2" max="2" width="14.44140625" customWidth="1"/>
    <col min="3" max="3" width="7.44140625" customWidth="1"/>
    <col min="4" max="17" width="7.6640625" customWidth="1"/>
  </cols>
  <sheetData>
    <row r="1" spans="1:17" x14ac:dyDescent="0.3">
      <c r="A1" s="2" t="s">
        <v>5</v>
      </c>
    </row>
    <row r="2" spans="1:17" x14ac:dyDescent="0.3">
      <c r="A2" s="2" t="s">
        <v>9</v>
      </c>
    </row>
    <row r="3" spans="1:17" x14ac:dyDescent="0.3">
      <c r="A3" s="2"/>
    </row>
    <row r="4" spans="1:17" x14ac:dyDescent="0.3">
      <c r="A4" s="7"/>
    </row>
    <row r="5" spans="1:17" ht="35.15" customHeight="1" x14ac:dyDescent="0.3">
      <c r="A5" s="162" t="s">
        <v>6</v>
      </c>
      <c r="B5" s="165" t="s">
        <v>10</v>
      </c>
      <c r="C5" s="168" t="s">
        <v>11</v>
      </c>
      <c r="D5" s="169"/>
      <c r="E5" s="169"/>
      <c r="F5" s="169"/>
      <c r="G5" s="169"/>
      <c r="H5" s="169"/>
      <c r="I5" s="169"/>
      <c r="J5" s="169"/>
      <c r="K5" s="169"/>
      <c r="L5" s="169"/>
      <c r="M5" s="169"/>
      <c r="N5" s="169"/>
      <c r="O5" s="169"/>
      <c r="P5" s="169"/>
      <c r="Q5" s="170"/>
    </row>
    <row r="6" spans="1:17" ht="12" customHeight="1" x14ac:dyDescent="0.3">
      <c r="A6" s="163"/>
      <c r="B6" s="166"/>
      <c r="C6" s="3">
        <v>0.5</v>
      </c>
      <c r="D6" s="3">
        <v>1</v>
      </c>
      <c r="E6" s="3">
        <v>1.5</v>
      </c>
      <c r="F6" s="3">
        <v>2</v>
      </c>
      <c r="G6" s="3">
        <v>2.5</v>
      </c>
      <c r="H6" s="3">
        <v>3</v>
      </c>
      <c r="I6" s="3">
        <v>3.5</v>
      </c>
      <c r="J6" s="3">
        <v>4</v>
      </c>
      <c r="K6" s="3">
        <v>4.5</v>
      </c>
      <c r="L6" s="3">
        <v>5</v>
      </c>
      <c r="M6" s="3">
        <v>6</v>
      </c>
      <c r="N6" s="3">
        <v>7</v>
      </c>
      <c r="O6" s="3">
        <v>8</v>
      </c>
      <c r="P6" s="3">
        <v>9</v>
      </c>
      <c r="Q6" s="3">
        <v>10</v>
      </c>
    </row>
    <row r="7" spans="1:17" ht="26.15" customHeight="1" x14ac:dyDescent="0.3">
      <c r="A7" s="164"/>
      <c r="B7" s="167"/>
      <c r="C7" s="3">
        <v>4</v>
      </c>
      <c r="D7" s="4">
        <v>8</v>
      </c>
      <c r="E7" s="3">
        <v>12</v>
      </c>
      <c r="F7" s="3">
        <v>16</v>
      </c>
      <c r="G7" s="3">
        <v>20</v>
      </c>
      <c r="H7" s="3">
        <v>24</v>
      </c>
      <c r="I7" s="3">
        <v>28</v>
      </c>
      <c r="J7" s="3">
        <v>32</v>
      </c>
      <c r="K7" s="3">
        <v>36</v>
      </c>
      <c r="L7" s="3">
        <v>40</v>
      </c>
      <c r="M7" s="3">
        <v>48</v>
      </c>
      <c r="N7" s="3">
        <v>56</v>
      </c>
      <c r="O7" s="3">
        <v>64</v>
      </c>
      <c r="P7" s="3">
        <v>72</v>
      </c>
      <c r="Q7" s="3">
        <v>80</v>
      </c>
    </row>
    <row r="8" spans="1:17" x14ac:dyDescent="0.3">
      <c r="A8" s="5" t="s">
        <v>12</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3">
      <c r="A13" s="6"/>
      <c r="B13" s="6"/>
    </row>
    <row r="14" spans="1:17" x14ac:dyDescent="0.3">
      <c r="A14" s="6"/>
      <c r="B14" s="6"/>
    </row>
    <row r="15" spans="1:17" x14ac:dyDescent="0.3">
      <c r="A15" s="6"/>
      <c r="B15" s="6"/>
    </row>
    <row r="16" spans="1:17"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Procesų valdymo skyrius|1d2453fc-c175-46b4-b9fe-6151c1a059d8;Finansų skyrius|7d9d544b-d496-4126-a894-fd0e68da2d8e;Kokybės užtikrinimo skyrius|253b4bc5-eb8b-4b91-befb-f97cc65a2670;Vadovybė|58a5a61f-fccb-4f74-9a6b-098be634181c;Bendrųjų reikalų skyrius|98e1b560-c021-41d6-9632-b7f5b05ae6e9</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661CB-1B18-4C68-A0E2-F3BA9BC2D91E}"/>
</file>

<file path=customXml/itemProps2.xml><?xml version="1.0" encoding="utf-8"?>
<ds:datastoreItem xmlns:ds="http://schemas.openxmlformats.org/officeDocument/2006/customXml" ds:itemID="{9BD8A903-846C-471C-97C9-A5938A32F916}"/>
</file>

<file path=customXml/itemProps3.xml><?xml version="1.0" encoding="utf-8"?>
<ds:datastoreItem xmlns:ds="http://schemas.openxmlformats.org/officeDocument/2006/customXml" ds:itemID="{6322B287-3E63-4A17-91FC-C82EF81F10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Pažyma biudžetinėms  </vt:lpstr>
      <vt:lpstr>Pazyma kitos (nebiudžetinės) </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 DU vertinimui</dc:title>
  <dc:subject/>
  <dc:creator>Ekspertė Renata Padalevičiūtė</dc:creator>
  <cp:keywords/>
  <dc:description/>
  <cp:lastModifiedBy>Sonata Matakaitė-Čečotė</cp:lastModifiedBy>
  <cp:revision/>
  <dcterms:created xsi:type="dcterms:W3CDTF">2015-11-13T09:00:58Z</dcterms:created>
  <dcterms:modified xsi:type="dcterms:W3CDTF">2024-01-23T07:12:23Z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TaxCatchAll">
    <vt:lpwstr>62;#Finansų skyrius|7d9d544b-d496-4126-a894-fd0e68da2d8e;#49;#Vadovybė|58a5a61f-fccb-4f74-9a6b-098be634181c;#3308;#Procesų valdymo skyrius|1d2453fc-c175-46b4-b9fe-6151c1a059d8;#47;#Bendrųjų reikalų skyrius|98e1b560-c021-41d6-9632-b7f5b05ae6e9;#48;#Kokybės užtikrinimo skyrius|253b4bc5-eb8b-4b91-befb-f97cc65a2670</vt:lpwstr>
  </property>
  <property fmtid="{D5CDD505-2E9C-101B-9397-08002B2CF9AE}" pid="25" name="OLD_DMSPERMISSIONSCONFID_VALUE">
    <vt:lpwstr>False_</vt:lpwstr>
  </property>
  <property fmtid="{D5CDD505-2E9C-101B-9397-08002B2CF9AE}" pid="26" name="e60ee4271ca74d28a1640aed29de29ee">
    <vt:lpwstr>
    </vt:lpwstr>
  </property>
  <property fmtid="{D5CDD505-2E9C-101B-9397-08002B2CF9AE}" pid="27" name="f13e22c1b9dc46cf9f47842e2669affe">
    <vt:lpwstr>
    </vt:lpwstr>
  </property>
  <property fmtid="{D5CDD505-2E9C-101B-9397-08002B2CF9AE}" pid="28" name="bef85333021544dbbbb8b847b70284cc">
    <vt:lpwstr>
    </vt:lpwstr>
  </property>
  <property fmtid="{D5CDD505-2E9C-101B-9397-08002B2CF9AE}" pid="30" name="o3cb2451d6904553a72e202c291dd6d8">
    <vt:lpwstr>
    </vt:lpwstr>
  </property>
  <property fmtid="{D5CDD505-2E9C-101B-9397-08002B2CF9AE}" pid="31" name="b1f23dead1274c488d632b6cb8d4aba0">
    <vt:lpwstr>
    </vt:lpwstr>
  </property>
  <property fmtid="{D5CDD505-2E9C-101B-9397-08002B2CF9AE}" pid="32" name="affec700840c476983ca41dbbdd3d7a4">
    <vt:lpwstr>
    </vt:lpwstr>
  </property>
  <property fmtid="{D5CDD505-2E9C-101B-9397-08002B2CF9AE}" pid="43" name="DmsPermissionsDivisions">
    <vt:lpwstr>206;#Informacinės visuomenės plėtros projektų skyrius|2dc2f6d3-2445-4367-ada3-9d9c6cbeaac6</vt:lpwstr>
  </property>
  <property fmtid="{D5CDD505-2E9C-101B-9397-08002B2CF9AE}" pid="58" name="DmsPermissionsFlags">
    <vt:lpwstr>,SECTRUE,</vt:lpwstr>
  </property>
  <property fmtid="{D5CDD505-2E9C-101B-9397-08002B2CF9AE}" pid="59" name="ContentTypeId">
    <vt:lpwstr>0x010100D76F90AF19434866994CD715ED8FEE4200712820E1B0DE314FBCE77D75ADAD206D</vt:lpwstr>
  </property>
  <property fmtid="{D5CDD505-2E9C-101B-9397-08002B2CF9AE}" pid="61" name="DmsPermissionsUsers">
    <vt:lpwstr>1257;#Jurga Stunžinaitė;#90;#Laura Neliupšytė</vt:lpwstr>
  </property>
  <property fmtid="{D5CDD505-2E9C-101B-9397-08002B2CF9AE}" pid="62" name="DmsCommChanPerm">
    <vt:lpwstr/>
  </property>
  <property fmtid="{D5CDD505-2E9C-101B-9397-08002B2CF9AE}" pid="63" name="DmsPermissionsConfid">
    <vt:bool>false</vt:bool>
  </property>
  <property fmtid="{D5CDD505-2E9C-101B-9397-08002B2CF9AE}" pid="64" name="DmsDocPrepDocSendRegReal">
    <vt:bool>false</vt:bool>
  </property>
  <property fmtid="{D5CDD505-2E9C-101B-9397-08002B2CF9AE}" pid="65" name="DmsWaitingForSign">
    <vt:bool>true</vt:bool>
  </property>
</Properties>
</file>