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heckCompatibility="1"/>
  <bookViews>
    <workbookView xWindow="-105" yWindow="-105" windowWidth="23250" windowHeight="12570" activeTab="1"/>
  </bookViews>
  <sheets>
    <sheet name="5 SO 5.1" sheetId="2" r:id="rId1"/>
    <sheet name="5 SO 5.2" sheetId="3" r:id="rId2"/>
    <sheet name="F specific result (2)" sheetId="5" r:id="rId3"/>
    <sheet name="F specific result (3)" sheetId="6" r:id="rId4"/>
    <sheet name="F specific result (4)" sheetId="7" r:id="rId5"/>
    <sheet name="F specific result (5)" sheetId="10" r:id="rId6"/>
    <sheet name="F specific result (6)" sheetId="12" r:id="rId7"/>
    <sheet name="F specific product (1)" sheetId="8" r:id="rId8"/>
    <sheet name="F specific product (2)" sheetId="9" r:id="rId9"/>
    <sheet name="F specific product (3)" sheetId="13" r:id="rId10"/>
    <sheet name="Lapas1" sheetId="11" r:id="rId1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3" l="1"/>
  <c r="A4" i="13" s="1"/>
  <c r="A5" i="13" s="1"/>
  <c r="A6" i="13" s="1"/>
  <c r="A7" i="13" s="1"/>
  <c r="A8" i="13" s="1"/>
  <c r="A9" i="13" s="1"/>
  <c r="A10" i="13" s="1"/>
  <c r="A11" i="13" s="1"/>
  <c r="A12" i="13" s="1"/>
  <c r="A13" i="13" s="1"/>
  <c r="A14" i="13" s="1"/>
  <c r="A15" i="13" s="1"/>
  <c r="A16" i="13" s="1"/>
  <c r="A17" i="13" s="1"/>
  <c r="A18" i="13" s="1"/>
  <c r="A19" i="13" s="1"/>
  <c r="I48" i="2"/>
  <c r="E12" i="2" l="1"/>
  <c r="B58" i="3" l="1"/>
  <c r="B57" i="3"/>
  <c r="I47" i="2"/>
  <c r="I52" i="3"/>
  <c r="I50" i="3"/>
  <c r="I49" i="3"/>
  <c r="I60" i="3"/>
  <c r="I59" i="3"/>
  <c r="I58" i="3"/>
  <c r="C58" i="3"/>
  <c r="I57" i="3"/>
  <c r="D57" i="3"/>
  <c r="C57" i="3"/>
  <c r="A58" i="3"/>
  <c r="A57" i="3"/>
  <c r="A56" i="3"/>
  <c r="A48" i="3"/>
  <c r="I49" i="2"/>
  <c r="I54" i="2"/>
  <c r="F28" i="2"/>
  <c r="G28" i="2" s="1"/>
  <c r="G26" i="2"/>
  <c r="F26" i="2"/>
  <c r="F20" i="2"/>
  <c r="M38" i="3" l="1"/>
  <c r="O38" i="3"/>
  <c r="P33" i="3" l="1"/>
  <c r="P38" i="3" s="1"/>
  <c r="F27" i="3"/>
  <c r="G32" i="3" s="1"/>
  <c r="F22" i="3"/>
  <c r="G25" i="3" s="1"/>
  <c r="G13" i="3" l="1"/>
  <c r="F6" i="3"/>
  <c r="G9" i="3" s="1"/>
  <c r="G17" i="2"/>
  <c r="F6" i="2" l="1"/>
  <c r="G11" i="2"/>
  <c r="R13" i="2" l="1"/>
  <c r="A3" i="9" l="1"/>
  <c r="A4" i="9" s="1"/>
  <c r="A5" i="9" s="1"/>
  <c r="A6" i="9" s="1"/>
  <c r="A7" i="9" s="1"/>
  <c r="A8" i="9" s="1"/>
  <c r="A9" i="9" s="1"/>
  <c r="A10" i="9" s="1"/>
  <c r="A11" i="9" s="1"/>
  <c r="A12" i="9" s="1"/>
  <c r="A13" i="9" s="1"/>
  <c r="A14" i="9" s="1"/>
  <c r="A15" i="9" s="1"/>
  <c r="A16" i="9" s="1"/>
  <c r="A17" i="9" s="1"/>
  <c r="A18" i="9" s="1"/>
  <c r="A19" i="9" s="1"/>
  <c r="A54" i="3" l="1"/>
  <c r="B54" i="3"/>
  <c r="C54" i="3"/>
  <c r="D54" i="3"/>
  <c r="G54" i="3"/>
  <c r="H54" i="3"/>
  <c r="I54" i="3"/>
  <c r="A53" i="3"/>
  <c r="B53" i="3"/>
  <c r="C53" i="3"/>
  <c r="D53" i="3"/>
  <c r="G53" i="3"/>
  <c r="H53" i="3"/>
  <c r="I53" i="3"/>
  <c r="B22" i="3"/>
  <c r="F14" i="3"/>
  <c r="E14" i="3" s="1"/>
  <c r="I55" i="2"/>
  <c r="E16" i="3"/>
  <c r="F16" i="3"/>
  <c r="C16" i="3" s="1"/>
  <c r="G39" i="3"/>
  <c r="G38" i="3"/>
  <c r="I50" i="2"/>
  <c r="G50" i="2"/>
  <c r="H50" i="2"/>
  <c r="A50" i="2"/>
  <c r="B50" i="2"/>
  <c r="C50" i="2"/>
  <c r="D50" i="2"/>
  <c r="R50" i="2"/>
  <c r="S50" i="2"/>
  <c r="T50" i="2"/>
  <c r="U50" i="2"/>
  <c r="V50" i="2"/>
  <c r="W50" i="2"/>
  <c r="X50" i="2"/>
  <c r="Y50" i="2"/>
  <c r="Z50" i="2"/>
  <c r="AA50" i="2"/>
  <c r="AB50" i="2"/>
  <c r="AC50" i="2"/>
  <c r="AD50" i="2"/>
  <c r="D49" i="2"/>
  <c r="G49" i="2"/>
  <c r="H49" i="2"/>
  <c r="C49" i="2"/>
  <c r="B49" i="2"/>
  <c r="A49" i="2"/>
  <c r="F30" i="2"/>
  <c r="B30" i="2" s="1"/>
  <c r="F24" i="2"/>
  <c r="E24" i="2" s="1"/>
  <c r="F22" i="2"/>
  <c r="E22" i="2" s="1"/>
  <c r="E36" i="2" s="1"/>
  <c r="B6" i="2"/>
  <c r="C30" i="2" l="1"/>
  <c r="E30" i="2"/>
  <c r="F38" i="3"/>
  <c r="E37" i="2"/>
  <c r="C24" i="2"/>
  <c r="C14" i="3"/>
  <c r="C38" i="3" s="1"/>
  <c r="G37" i="2"/>
  <c r="C22" i="2"/>
  <c r="C36" i="2" s="1"/>
  <c r="F37" i="2"/>
  <c r="F36" i="2"/>
  <c r="G36" i="2"/>
  <c r="A3" i="8"/>
  <c r="A4" i="8" s="1"/>
  <c r="A5" i="8" s="1"/>
  <c r="A6" i="8" s="1"/>
  <c r="A7" i="8" s="1"/>
  <c r="A8" i="8" s="1"/>
  <c r="A9" i="8" s="1"/>
  <c r="A10" i="8" s="1"/>
  <c r="A11" i="8" s="1"/>
  <c r="A12" i="8" s="1"/>
  <c r="A13" i="8" s="1"/>
  <c r="A14" i="8" s="1"/>
  <c r="A15" i="8" s="1"/>
  <c r="A16" i="8" s="1"/>
  <c r="A17" i="8" s="1"/>
  <c r="A18" i="8" s="1"/>
  <c r="A19" i="8" s="1"/>
  <c r="C37" i="2" l="1"/>
  <c r="C38" i="2" s="1"/>
  <c r="F39" i="3"/>
  <c r="B6" i="3"/>
  <c r="C39" i="3"/>
  <c r="A3" i="7"/>
  <c r="A4" i="7" s="1"/>
  <c r="A5" i="7" s="1"/>
  <c r="A6" i="7" s="1"/>
  <c r="A7" i="7" s="1"/>
  <c r="A8" i="7" s="1"/>
  <c r="A9" i="7" s="1"/>
  <c r="A10" i="7" s="1"/>
  <c r="A11" i="7" s="1"/>
  <c r="A12" i="7" s="1"/>
  <c r="A13" i="7" s="1"/>
  <c r="A14" i="7" s="1"/>
  <c r="A15" i="7" s="1"/>
  <c r="A16" i="7" s="1"/>
  <c r="A17" i="7" s="1"/>
  <c r="A18" i="7" s="1"/>
  <c r="A19" i="7" s="1"/>
  <c r="I53" i="2" l="1"/>
  <c r="I52" i="2"/>
  <c r="A3" i="6" l="1"/>
  <c r="A4" i="6" s="1"/>
  <c r="A5" i="6" s="1"/>
  <c r="A6" i="6" s="1"/>
  <c r="A7" i="6" s="1"/>
  <c r="A8" i="6" s="1"/>
  <c r="A9" i="6" s="1"/>
  <c r="A10" i="6" s="1"/>
  <c r="A11" i="6" s="1"/>
  <c r="A12" i="6" s="1"/>
  <c r="A13" i="6" s="1"/>
  <c r="A14" i="6" s="1"/>
  <c r="A15" i="6" s="1"/>
  <c r="A16" i="6" s="1"/>
  <c r="A17" i="6" s="1"/>
  <c r="A18" i="6" s="1"/>
  <c r="A19" i="6" s="1"/>
  <c r="R31" i="2" l="1"/>
  <c r="O36" i="2" l="1"/>
  <c r="P36" i="2"/>
  <c r="D61" i="3" l="1"/>
  <c r="C60" i="3"/>
  <c r="B60" i="3"/>
  <c r="A60" i="3"/>
  <c r="C59" i="3"/>
  <c r="B59" i="3"/>
  <c r="A59" i="3"/>
  <c r="I56" i="3"/>
  <c r="C56" i="3"/>
  <c r="B56" i="3"/>
  <c r="I55" i="3"/>
  <c r="C55" i="3"/>
  <c r="B55" i="3"/>
  <c r="A55" i="3"/>
  <c r="H52" i="3"/>
  <c r="C52" i="3"/>
  <c r="B52" i="3"/>
  <c r="A52" i="3"/>
  <c r="I51" i="3"/>
  <c r="H51" i="3"/>
  <c r="C51" i="3"/>
  <c r="B51" i="3"/>
  <c r="A51" i="3"/>
  <c r="I48" i="3"/>
  <c r="H48" i="3"/>
  <c r="B48" i="3"/>
  <c r="I47" i="3"/>
  <c r="H47" i="3"/>
  <c r="C47" i="3"/>
  <c r="B47" i="3"/>
  <c r="A47" i="3"/>
  <c r="I46" i="3"/>
  <c r="H46" i="3"/>
  <c r="C46" i="3"/>
  <c r="B46" i="3"/>
  <c r="A46" i="3"/>
  <c r="I45" i="3"/>
  <c r="H45" i="3"/>
  <c r="C45" i="3"/>
  <c r="B45" i="3"/>
  <c r="A45" i="3"/>
  <c r="I44" i="3"/>
  <c r="H44" i="3"/>
  <c r="C44" i="3"/>
  <c r="B44" i="3"/>
  <c r="A44" i="3"/>
  <c r="I43" i="3"/>
  <c r="H43" i="3"/>
  <c r="C43" i="3"/>
  <c r="B43" i="3"/>
  <c r="A43" i="3"/>
  <c r="H48" i="2"/>
  <c r="D56" i="2"/>
  <c r="C55" i="2"/>
  <c r="B55" i="2"/>
  <c r="A55" i="2"/>
  <c r="C54" i="2"/>
  <c r="B54" i="2"/>
  <c r="A54" i="2"/>
  <c r="C53" i="2"/>
  <c r="B53" i="2"/>
  <c r="A53" i="2"/>
  <c r="C52" i="2"/>
  <c r="B52" i="2"/>
  <c r="A52" i="2"/>
  <c r="I51" i="2"/>
  <c r="C51" i="2"/>
  <c r="B51" i="2"/>
  <c r="A51" i="2"/>
  <c r="C48" i="2"/>
  <c r="B48" i="2"/>
  <c r="A48" i="2"/>
  <c r="H47" i="2"/>
  <c r="C47" i="2"/>
  <c r="B47" i="2"/>
  <c r="A47" i="2"/>
  <c r="H46" i="2"/>
  <c r="I45" i="2"/>
  <c r="H45" i="2"/>
  <c r="C46" i="2"/>
  <c r="C45" i="2"/>
  <c r="B46" i="2"/>
  <c r="B45" i="2"/>
  <c r="A46" i="2"/>
  <c r="A45" i="2"/>
  <c r="I61" i="3" l="1"/>
  <c r="J61" i="3" s="1"/>
  <c r="H61" i="3"/>
  <c r="I44" i="2"/>
  <c r="H44" i="2"/>
  <c r="I43" i="2"/>
  <c r="H43" i="2"/>
  <c r="C44" i="2"/>
  <c r="C43" i="2"/>
  <c r="B44" i="2"/>
  <c r="B43" i="2"/>
  <c r="A44" i="2"/>
  <c r="A43" i="2"/>
  <c r="I42" i="2"/>
  <c r="H42" i="2"/>
  <c r="I41" i="2"/>
  <c r="H41" i="2"/>
  <c r="C42" i="2"/>
  <c r="C41" i="2"/>
  <c r="B42" i="2"/>
  <c r="B41" i="2"/>
  <c r="A42" i="2"/>
  <c r="A41" i="2"/>
  <c r="H56" i="2" l="1"/>
  <c r="I56" i="2"/>
  <c r="J56" i="2" s="1"/>
  <c r="E39" i="3"/>
  <c r="E38" i="3"/>
  <c r="A3" i="5" l="1"/>
  <c r="A4" i="5" s="1"/>
  <c r="A5" i="5" s="1"/>
  <c r="A6" i="5" s="1"/>
  <c r="A7" i="5" s="1"/>
  <c r="A8" i="5" s="1"/>
  <c r="A9" i="5" s="1"/>
  <c r="A10" i="5" s="1"/>
  <c r="A11" i="5" s="1"/>
  <c r="A12" i="5" s="1"/>
  <c r="A13" i="5" s="1"/>
  <c r="A14" i="5" s="1"/>
  <c r="A15" i="5" s="1"/>
  <c r="A16" i="5" s="1"/>
  <c r="A17" i="5" s="1"/>
  <c r="A18" i="5" s="1"/>
  <c r="A19" i="5" s="1"/>
</calcChain>
</file>

<file path=xl/sharedStrings.xml><?xml version="1.0" encoding="utf-8"?>
<sst xmlns="http://schemas.openxmlformats.org/spreadsheetml/2006/main" count="879" uniqueCount="205">
  <si>
    <t>Action</t>
  </si>
  <si>
    <t>Total allocation of action level (indicated)</t>
  </si>
  <si>
    <t>EU Amount (EUR)</t>
  </si>
  <si>
    <t>Intervention field</t>
  </si>
  <si>
    <t xml:space="preserve">allocation 2021- 2027 used for calculation of 2029 target </t>
  </si>
  <si>
    <t>Indicator</t>
  </si>
  <si>
    <t>Category of region</t>
  </si>
  <si>
    <t>Fund</t>
  </si>
  <si>
    <t>M.U.</t>
  </si>
  <si>
    <t>Baseline</t>
  </si>
  <si>
    <t>Milestone 2024</t>
  </si>
  <si>
    <t xml:space="preserve">Target 2029 </t>
  </si>
  <si>
    <t>Data source</t>
  </si>
  <si>
    <t>Methodology for calculating the values for the indicator</t>
  </si>
  <si>
    <t>code and name</t>
  </si>
  <si>
    <t>co-financing rate (Eur.)</t>
  </si>
  <si>
    <t>Amount (EU+ national)(Eur.)</t>
  </si>
  <si>
    <t>Code</t>
  </si>
  <si>
    <t>Name</t>
  </si>
  <si>
    <t>Value</t>
  </si>
  <si>
    <t>Year</t>
  </si>
  <si>
    <t>Capital region</t>
  </si>
  <si>
    <t>ERDF</t>
  </si>
  <si>
    <t xml:space="preserve"> Persons</t>
  </si>
  <si>
    <t>n/a</t>
  </si>
  <si>
    <t>Data from projects</t>
  </si>
  <si>
    <t>Projects</t>
  </si>
  <si>
    <t>specific result</t>
  </si>
  <si>
    <t>Mid-West region</t>
  </si>
  <si>
    <t>ERPF</t>
  </si>
  <si>
    <t>Mid-West Region</t>
  </si>
  <si>
    <t>ha</t>
  </si>
  <si>
    <r>
      <t>m</t>
    </r>
    <r>
      <rPr>
        <vertAlign val="superscript"/>
        <sz val="11"/>
        <rFont val="Calibri"/>
        <family val="2"/>
        <charset val="186"/>
        <scheme val="minor"/>
      </rPr>
      <t>2</t>
    </r>
  </si>
  <si>
    <t>RCO74</t>
  </si>
  <si>
    <t>RCO75</t>
  </si>
  <si>
    <t>RCO76</t>
  </si>
  <si>
    <t>Population covered by projects in the framework of strategies for integrated territorial development (gyventojai, kuriems taikomi projektai, vykdomi pagal integruotas teritorinio vystymo programas)</t>
  </si>
  <si>
    <t>Strategies for integrated territorial development (integruotos teritorinio vystymo strategijos, kurioms suteikta parama)</t>
  </si>
  <si>
    <t>Integrated projects for territorial development (integruoti teritorinio vystymo projektai)</t>
  </si>
  <si>
    <t xml:space="preserve"> Annual users of consolidated public services (Metinis konsoliduotų viešųjų paslaugų vartotojų skaičius)</t>
  </si>
  <si>
    <t>Annual users of consolidated public services (Metinis konsoliduotų viešųjų paslaugų vartotojų skaičius)</t>
  </si>
  <si>
    <t>RCO114</t>
  </si>
  <si>
    <t>Open space created or  rehabilitated in urban areas (atviros erdvės, sukurtos arba atkurtos miestų vietovėse)</t>
  </si>
  <si>
    <t>Open space created or rehabilitated in urban areas (atviros erdvės, sukurtos arba atkurtos miestų vietovėse)</t>
  </si>
  <si>
    <t>RCR52</t>
  </si>
  <si>
    <t>Rehabilitated land used for green areas, social housing, economic or community activities (rekultivuota žemė, naudojama žaliesiems plotams, socialiniams būstams, ekonominei arba kitai paskirčiai)</t>
  </si>
  <si>
    <t>Capital</t>
  </si>
  <si>
    <t>MWR</t>
  </si>
  <si>
    <t>Row ID</t>
  </si>
  <si>
    <t>Field</t>
  </si>
  <si>
    <t>Indicator metadata</t>
  </si>
  <si>
    <t>Indicator code</t>
  </si>
  <si>
    <t>R.S.</t>
  </si>
  <si>
    <t>Indicator name</t>
  </si>
  <si>
    <t>Measurement unit</t>
  </si>
  <si>
    <t>Type of indicator</t>
  </si>
  <si>
    <t>result</t>
  </si>
  <si>
    <t>not required</t>
  </si>
  <si>
    <t>Target 2029</t>
  </si>
  <si>
    <t>&gt;0</t>
  </si>
  <si>
    <t>Policy objective</t>
  </si>
  <si>
    <t>PO5</t>
  </si>
  <si>
    <t>Specific objective</t>
  </si>
  <si>
    <t>SO5.1, SO5.2</t>
  </si>
  <si>
    <t>Definition and concepts</t>
  </si>
  <si>
    <t>Data collection</t>
  </si>
  <si>
    <t>Time measurement achieved</t>
  </si>
  <si>
    <t>Aggregation issues</t>
  </si>
  <si>
    <t>Reporting</t>
  </si>
  <si>
    <t>References</t>
  </si>
  <si>
    <t>Corresponding corporate indicator</t>
  </si>
  <si>
    <t>Notes</t>
  </si>
  <si>
    <t>Examples</t>
  </si>
  <si>
    <t>No references</t>
  </si>
  <si>
    <t>Not required. Specific result indicator</t>
  </si>
  <si>
    <t>No examples</t>
  </si>
  <si>
    <t>users/year</t>
  </si>
  <si>
    <t>Supported projects</t>
  </si>
  <si>
    <t>When the respective public services of the new or modernised facility supported are operational.</t>
  </si>
  <si>
    <t>Rule 1: Double counting removed at the level of the policy objective
A facility is counted once regardless how many times it receives support from operations specific objective</t>
  </si>
  <si>
    <t>contributions to strategies</t>
  </si>
  <si>
    <t>Related to the indicator RCO76 Integrated projects for territorial development</t>
  </si>
  <si>
    <t>Indicator M.U.</t>
  </si>
  <si>
    <t>Indicator baseline value</t>
  </si>
  <si>
    <t>Indicator baseline year</t>
  </si>
  <si>
    <t>user/year</t>
  </si>
  <si>
    <t xml:space="preserve">Rule 1: Reporting by specific objective
Forecast for selected projects and achieved values, both cumulative to date (CPR Annex VII, Table 6). </t>
  </si>
  <si>
    <t>Action supports the integrated territorial strategies, which also includes support from action 5.1.1, therefore is eliminated due to avoid double counting.</t>
  </si>
  <si>
    <t>Action supports Integrated projects for territorial development, which also include 5.1.1 action support, and is therefore removed due to the avoid of double counting.</t>
  </si>
  <si>
    <t>Action supports the integrated territorial strategies, which also includes support from action 5.2.1, therefore is eliminated due to avoid double counting.</t>
  </si>
  <si>
    <t>Action supports Integrated projects for territorial development, which also include 5.2.1 action support, and is therefore removed due to the avoid of double counting.</t>
  </si>
  <si>
    <t>m2</t>
  </si>
  <si>
    <t>Specific activities shall target groups living in functional zones (or parts of it), other than urban areas. The value of the target indicator is determined on the assumption that the specific problems of each of the inhabitants of functional zone be addressed by certain activities of the integrated projects and when aggregating the final amount, double counting will be removed at the level of ITI. 
Therefore, the target value is set equal to the population of areas other than the urban areas, adjusted to expected population change rate, of which:
Adjustments for natural population decline:
Capital region =0,88, calculated as a cumulative of average population change in territories, other than Vilnius and surrounding municipalities (30 min. or less accessibility by car journey between centres). Average population change in defined type of territory in 2014-2020 = -1,4%, cumulative of n+9 periods (last year = 2029) = 0,88.
Mid-West region = 0,83, calculated as a cumulative of average population change in in territories, other 9 centres of the regions and surrounding municipalities (30 min. or less accessibility by car journey between centres). Average population change in defined type of territory in 2014-2020 = -2,0%, cumulative of n+9 periods (last year = 2029) = 0,83.
Therefore, the target value is set equal to the population of territories concerned, adjusted to expected population change rate, of which:
Capital region = Total population of territories, other than Vilnius city and its suburban area (start of y2021 ~ 231 847  inh.) * population change rate (0,88) =231 847 * 0,88 = 204 025
Mid-West region = Total population of territories other than 9 cities and towns (centres of regions)and suburban area of  Kaunas and Klaipėda agglomerations (start of y2021 ~1 103 188  inh.) * population change rate (0,83) = 1 103 188 * 0,83 = 915 646
As the territorial strategies shall benefit all PO5.2 actions, indicator is assigned to the 1st action, for other actions - set to 0.
2024 target value = 0 due to the complexity of planning and implementation of integrated projects (RCO76) (multiple sectors, multiple territories, multiple levels of governance).</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</si>
  <si>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heathcare.
- the facility serves residents of more than one municipality;
- the service is provided through cooperation and sharing of resources between basic service and specialized service facilities.
- the facility is being modernized for city-level service network optimization (only applicable for sustainable urban development actions).
"Facility" means a public service body, its division or group of bodies, or a single geographical location within which a service is provided. The facility is always geographically localized.
Modernization does not include actions solely for energy renovation or maintenance and repairs.</t>
  </si>
  <si>
    <t xml:space="preserve">Integrated project for territorial development corresponds to a hierarchical level of "progress measure" in a planning document, according to national legislation (Law on Regional development and Methodology on Strategic Governance).  This type of project in territorial startegies in all cases shall fulfil one of two conditions, named in fishes: b) it covers different territories (city and suburban area), c) it covers different sectors. A project may also integrate several types of stakeholders (public authorities, private actors, NGOs). It is assumed that the root cause analysis, which is mandatory according to the LT strategic management methodology, will be performed in accordance with 2 problem groups corresponding to the 2 objectives of the National Progress Plan goal No. 7. In the case of 7 regional centres, when the scope of the problems is large but rather homogenous, one integrated project can address the whole group of root problems. Highly diverse territories in 3 biggest cities / suburbs are likely to break-down problems territorially.
Forecast total number of integrated projects is 2 (number of problem trees) * (7 (medium sized cities and towns) * 1 + 3 (biggest cieties and suburbs) * 2 (different issues in urban / suburban territories)) = 26.
Of which:
Capital region: 2 * 2 = 4
Mid-West region: 2 * (7 * 1 + 2 * 2) = 22
Progress measure of a territorial strategy may use all available instruments, including PO5, ITI, other funds and financial instruments and municipal / regional own resources. In case of thematic overlaps (one project for two groups of problems) or territorial overlaps (e.g. one functional area between regions), double counting is removed at the level of ITI.
Financial allocations related to the achievement of the indicator are assigned to the 1st action, for other actions - set to 0.
2024 target value = 0 due to the complexity of planning and implementation of integrated projects (RCO76) (multiple sectors, multiple territories, multiple levels of governance)
It is assumed that the expert support, capacity building and performance enhancement tools for public institutions and stakeholders will be integral to the results of the supported integrated projects from both activities (5.1.1 and 5.1.2), therefore their separation is not possible. Such activities may account for up to 2-3% of all 5.1 objective activities, i.e. normal level of technical assistance. Of which:
Capital region: 6 016 6950 * 2,5% = EUR 1 504 174
Mid-West region: 284 317 919,4 * 2,5% = EUR 7 107 948
Total forecast number of stakeholders and public sector bodies which will benefit from expert support and capacity building activities (eg on management of supported infrastructure or improved public service model) can be estimated by adding the number of stakeholders (RCO 112) to a number of municipalities and regional development councils of the respective territory, where integrated projects are implemented, of which:
Capital region: 3 municipalities (Vilnius and suburban area) + 1 regional development council + 6 stakeholder organizations = 10
Mid-West region: 11 municipalities (9 regional centers and 2 suburban areas) + 9 regional development councils + 54 stakeholder organizations = 74.
</t>
  </si>
  <si>
    <t>Integrated project for territorial development corresponds to a hierarchical level of "progress measure" in a planning document, according to national legislation (Law on Regional development and Methodology on Strategic Governance).  This type of project in territorial startegies in all cases shall fulfil one of two conditions, named in fishes: b) it covers different territories (city and suburban area), c) it covers different sectors. A project may also integrate several types of stakeholders (public authorities, private actors, NGOs). It is assumed that the root cause analysis, which is mandatory according to the LT strategic management methodology, will be performed in accordance with 2 problem groups corresponding to the 2 objectives of the National Progress Plan goal No. 7. In the case of 7 regional centres, when the scope of the problems is large but rather homogenous, one integrated project can address the whole group of root problems. Highly diverse territories in 3 biggest cities / suburbs are likely to break-down problems territorially.
Forecast total number of integrated projects is 2 (number of problem trees) * (7 (medium sized cities and towns) * 1 + 3 (biggest cieties and suburbs) * 2 (different issues in urban / suburban territories)) = 26.
Of which:
Capital region: 2 * 2 = 4
Mid-West region: 2 * (7 * 1 + 2 * 2) = 22
Progress measure of a territorial strategy may use all available instruments, including PO5, ITI, other funds and financial instruments and municipal / regional own resources. In case of thematic overlaps (one project for two groups of problems) or territorial overlaps (e.g. one functional area between regions), double counting is removed at the level of ITI.
Financial allocations related to the achievement of the indicator are assigned to the 1st action, for other actions - set to 0.
2024 target value = 0 due to the complexity of planning and implementation of integrated projects (RCO76) (multiple sectors, multiple territories, multiple levels of governance).
It is assumed that the expert support, capacity building and performance enhancement tools for public institutions and stakeholders will be integral to the results of the supported integrated projects from both activities (5.1.1 and 5.1.2), therefore their separation is not possible. Such activities may account for up to 2-3% of all 5.1 objective activities, i.e. normal level of technical assistance. Of which:
Capital region: 6 016 6950 * 2,5% = EUR 1 504 174
Mid-West region: 284 317 919,4 * 2,5% = EUR 7 107 948
Total forecast number of stakeholders and public sector bodies which will benefit from expert support and capacity building activities (eg on management of supported infrastructure or improved public service model) can be estimated by adding the number of stakeholders (RCO 112) to a number of municipalities and regional development councils of the respective territory, where integrated projects are implemented, of which:
Capital region: 3 municipalities (Vilnius and suburban area) + 1 regional development council + 6 stakeholder organizations = 10
Mid-West region: 11 municipalities (9 regional centers and 2 suburban areas) + 9 regional development councils + 54 stakeholder organizations = 74.</t>
  </si>
  <si>
    <t>Integrated project for territorial development corresponds to a hierarchical level of "progress measure" in a planning document, according to national legislation (Law on Regional development and Methodology on Strategic Governance).  This type of project in territorial startegies in all cases shall fulfil one of two conditions, named in fishes: b) it covers different territories (several municipalities in functional area), c) it covers different sectors. A project may also integrate several types of stakeholders (public authorities, private actors, NGOs). It is assumed that the root cause analysis, which is mandatory according to the LT strategic management methodology, will be performed in accordance with 2 problem groups corresponding to the 2 objectives of the National Progress Plan goal No. 7. In the case of 7 smaller regions, when the scope of the problems is large but rather homogenous, one integrated project can address the whole group of root problems. Highly diverse territories in 3 biggest cities regions are likely to break-down problems territorially and (or) set up additional functional zones. 
Forecast total number of integrated projects is 2 (number of problem trees) * (7 (regions with medium sized cities) * 1 + 3 (regions with biggest cities) * 2 (different issues in urban-non urban territories)) = 26.
Of which:
Capital region = 2 * 2 = 4
Mid-West region = 2 * (7 * 1 + 2 * 2) = 22
Progress measure of a territorial strategy may use all available instruments, including PO5, ITI, other funds and financial instruments and municipal / regional own resources. In case of thematic overlaps (one project for two groups of problems) or territorial overlaps (e.g. one functional area between regions), double counting is removed at the level of ITI.
As the territorial strategies shall benefit from all of SO 5.2 actions,  indicator is assigned to the 1st action, for other actions - set to 0.
2024 target value = 0 due to the complexity of planning and implementation of integrated projects (RCO76) (multiple sectors, multiple territories, multiple levels of governance).
It is assumed that the expert support, capacity building and performance enhancement tools for public institutions and stakeholders will be integral to the results of the supported integrated projects from both activities (5.2.1 and 5.2.2), therefore their separation is not possible. Such activities may account for up to 2-3% of all 5.2 objective activities, i.e. normal level of technical assistance. Of which:
Capital region: EUR 69 890 081 * 2,5% = EUR 1 747 252
Mid-West region: EUR 360 915 079 * 2,5% = EUR 9 022 877
Total forecast number of stakeholders and public sector bodies which will benefit from expert support and capacity building activities (eg on management of supported infrastructure or improved public service model) can be estimated by adding the number of stakeholders (RCO 112) to a number of municipalities and regional development councils of the respective territory, where integrated projects are implemented, of which:
Capital region:  8 municipalities + 1 regional development council + 6 stakeholder organizations = 15
Mid-West region: 52 municipalities + 9 regional development councils + 54 stakeholder organizations = 115</t>
  </si>
  <si>
    <t xml:space="preserve">Specific activities shall target groups living in the 10 regional centres (dedicated SUD actions, based on urban strategy), of which:
in Capital region: Vilnius city, 
in Mid-West region - 9 cities (Kaunas, Klaipėda, Šiauliai, Panevėžys, Alytus, Utena, Telšiai, Marijampolė and Tauragė). 
In the case of 3 cities (Vilnius, Kaunas, Klaipėda) territorial strategy also includes suburban areas, which address issues important to the city. Same territorial strategy applies to all actions of PO5 and ITI as well as support from national budget. The value of the target indicator is determined on the assumption that the specific problems of each of the inhabitants of the urban area will be addressed by certain activities of the integrated projects and when aggregating the final amount, double counting will be removed at the level of ITI. 
Adjustments for natural population decline:
Capital region - not applicable (population expected to remain stable = 1);
Mid-West region = 0,92, calculated as a cumulative of average population change in 9 centres of the regions and surrounding municipalities (30 min. or less accessibility by car journey between centres). Average population change in defined type of territory in 2014-2020 = -0,9%, cumulative of n+9 periods (last year = 2029) = 0,92.
Therefore, the target value is set equal to the population of cities and towns concerned, adjusted to expected population change rate, of which:
Capital region = 1 urban agglomeration – Vilnius city and suburbs (y2020 estimate based on 2020 pilot census data (1 km2 grid cell) and CORINE land cover change 2012-2018 data ~ 598 136 inh.) * 1 (expected population change rate) = 598 136 inh.
Mid-West region = Kaunas city and suburbs (y2020 estimate population based on 2020 pilot census data (1 km2 grid cell) and CORINE land cover change 2012-2018 data ~ 339 284) + Klaipėda city and suburbs (y2020 estimate based on 2020 pilot census data (1 km2 grid cell) and CORINE land cover change 2012-2018 data ~ 185 150) + 7 cities and towns (start of y2021 number of inhabitants by Statistics Lithuania = 338 075 inh.) * 0,92 (expected population change rate) = (339 284 + 185 150 + 338 075) * 0,92 = 793 508 inh.
2024 target value = 0 due to the complexity of planning and implementation of integrated projects (RCO76) (multiple sectors, multiple territories, multiple levels of governance)
</t>
  </si>
  <si>
    <r>
      <rPr>
        <b/>
        <sz val="11"/>
        <rFont val="Calibri"/>
        <family val="2"/>
        <charset val="186"/>
        <scheme val="minor"/>
      </rPr>
      <t>169</t>
    </r>
    <r>
      <rPr>
        <sz val="11"/>
        <rFont val="Calibri"/>
        <family val="2"/>
        <charset val="186"/>
        <scheme val="minor"/>
      </rPr>
      <t xml:space="preserve"> Territorial development initiatives, including preparation of territorial strategies (Teritorinio vystymo iniciatyvos, įskaitant teritorinių strategijų rengimą)</t>
    </r>
  </si>
  <si>
    <r>
      <t xml:space="preserve">169 </t>
    </r>
    <r>
      <rPr>
        <sz val="11"/>
        <rFont val="Calibri"/>
        <family val="2"/>
        <charset val="186"/>
        <scheme val="minor"/>
      </rPr>
      <t>Territorial development initiatives, including preparation of territorial strategies (Teritorinio vystymo iniciatyvos, įskaitant teritorinių strategijų rengimą)</t>
    </r>
  </si>
  <si>
    <r>
      <rPr>
        <b/>
        <sz val="11"/>
        <rFont val="Calibri"/>
        <family val="2"/>
        <charset val="186"/>
        <scheme val="minor"/>
      </rPr>
      <t xml:space="preserve">169 </t>
    </r>
    <r>
      <rPr>
        <sz val="11"/>
        <rFont val="Calibri"/>
        <family val="2"/>
        <charset val="186"/>
        <scheme val="minor"/>
      </rPr>
      <t>Territorial development initiatives, including preparation of territorial strategies (Teritorinio vystymo iniciatyvos, įskaitant teritorinių strategijų rengimą)</t>
    </r>
  </si>
  <si>
    <r>
      <rPr>
        <b/>
        <sz val="11"/>
        <rFont val="Calibri"/>
        <family val="2"/>
        <charset val="186"/>
        <scheme val="minor"/>
      </rPr>
      <t>079</t>
    </r>
    <r>
      <rPr>
        <sz val="11"/>
        <rFont val="Calibri"/>
        <family val="2"/>
        <charset val="186"/>
        <scheme val="minor"/>
      </rPr>
      <t xml:space="preserve"> Nature and biodiversity protection, natural heritage and resources, green and blue infrastructure (Gamtos ir biologinės įvairovės apsauga, gamtos paveldas ir ištekliai, žalioji ir mėlynoji infrastruktūros)
</t>
    </r>
  </si>
  <si>
    <t>Minitry of interior</t>
  </si>
  <si>
    <t>Policy objective - 5. A  Europe closer to citizens by fostering the sustainable and integrated development of all types of territories and local initiatives</t>
  </si>
  <si>
    <t>Ha</t>
  </si>
  <si>
    <t>Created or rehabilitated areas, used for economic activity (Sukurtos arba atkurtos teritorijos, naudojamos ekonominei veiklai)</t>
  </si>
  <si>
    <t>12 months after completion of integrated project.</t>
  </si>
  <si>
    <t>Target value equals RCO114 / 10 000 (conversion to hectares) of 5.1.2 activity, as all of the developed area shall be used for economic activity</t>
  </si>
  <si>
    <t>Open space created or rehabilitated (Sukurtos arba atkurtos atviros erdvės)</t>
  </si>
  <si>
    <t>Target value equals Specific product (Open space created or rehabilitated) / 10 000 (conversion to hectares) as all of the supported and developed area shall be used for economic activity, tourism or recreation</t>
  </si>
  <si>
    <t>Created or rehabilitated areas, used for economic activity, tourism or recreation (Sukurtos arba atkurtos teritorijos, naudojamos ekonominei, rekreacinei ar turizmo paskirčiai)</t>
  </si>
  <si>
    <t>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(1294000 m2 / 10 000 = 129,4 ha * 20% = 26 ha) 
It is assumed that integrated projects will not be limited to site rehabilitation, in all cases rehabilitated land will be used for certain functions (economic or community activities).</t>
  </si>
  <si>
    <t>Rule 1: Double counting removed at the level of the policy objective
A developed territory is counted once regardless how many times it receives support from operations specific objective</t>
  </si>
  <si>
    <t xml:space="preserve">"Hotspot" in the case of indicator is a territory with a statistically significant high concentration of economic entities, jobs and B2B services and determined using Getis-Ord Gi* statistics (https://onlinelibrary.wiley.com/doi/epdf/10.1111/j.1538-4632.1995.tb00912.x). Hotspot analysis based on 2015-2018 economic entities data (2.5 km grid cell) allowed to determine ~ 1% part of LT territory, where ~ 66% of economic entities and ~ 69% of jobs are concentrated (namely – 10 regional centres, certain secondary economic centres (resorts, industrial towns) and suburbs of the 3 largest cities). The characteristics of these territories are approximately in line with economically active areas. Regarding the economic entities, their density differs by type of territory (171 / km2 in 3 largest cities, 86,1 / km2 in 7 smaller regional centres, 35,0 / km2 in other territories). For a more accurate estimate, NACE sections A F K L O P Q were eliminated (i.e. sections with a larger share of the public sector and / or enterprises that do not from PO5 interventions (e.g. financial intermediation or forestry). Thus, the average density of enterprises, which will benefit of support in the regional centre hotspot (except for the 3 largest cities) is approximately 68,3 enterprise/ km2 or 14 641,3 m2/per enterprise and in the hotspot, other than a centre of the region, is approximately 26,0 enterprise/ km2 or 38 461,5 m2/per enterprise. Regarding the average number of jobs per economic entity, it differs by type of territory  12,8 / entity (2189 / km2) in 3 largest cities, 12,4 / entity (1068 / km2) in 7 smaller regional centres, 14,7 / entity (515 / km2) in other hotspots). 
 "Created or rehabilitated area, used for economic activity" means the area of a parcel (-s) or a homogenous territory defined as a "functional priority zone" or a "conversion area" by a municipality/city level spatial planning document, which is developed directly during the implementation of the project, i.e. regeneration, conversion, revitalization of certain areas, as well as compensational measures, aimed at reducing negative environmental impacts (noise, pollution, congestion), which meets the following conditions:
1. primarily consists of: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in contact-peripheral zone of other types of teritories, such as green urban areas (CORINE class 141) (&lt;30% built up).
2. at least 30% of developed territory will not be occupied by infrastructure, buildings or premises directly serving to economic activity of enterprises and will be open to public;  i.e. shall also contribute to indicator RCO114 (Open space created or rehabilitated in urban areas), actual scheme in city, town or rural area may vary (30-80% range, average - 50%) depending on the type of investment, scope, type and density of economic activity.
3. average density of enterprises or jobs in developed area shall correspond to "hotspot" characteristics, shall be no less than 68,3 eneterprise / km2 in regional or no less than 1068 jobs / km2 in regional centres.
</t>
  </si>
  <si>
    <t>"Hotspot" in the case of indicator is a territory with a statistically significant high concentration of economic entities, jobs and B2B services and determined using Getis-Ord Gi* statistics (https://onlinelibrary.wiley.com/doi/epdf/10.1111/j.1538-4632.1995.tb00912.x). Hotspot analysis based on 2015-2018 economic entities data (2.5 km grid cell) allowed to determine ~ 1% part of LT territory, where ~ 66% of economic entities and ~ 69% of jobs are concentrated (namely – 10 regional centres, certain secondary economic centres (resorts, industrial towns) and suburbs of the 3 largest cities). The characteristics of these territories are approximately in line with economically active areas. Regarding the economic entities, their density differs by type of territory (171 / km2 in 3 largest cities, 86,1 / km2 in 7 smaller regional centres, 35,0 / km2 in other territories). For a more accurate estimate, NACE sections A F K L O P Q were eliminated (i.e. sections with a larger share of the public sector and / or enterprises that do not from PO5 interventions (e.g. financial intermediation or forestry). Thus, the average density of enterprises, which will benefit of support in the regional centre hotspot (except for the 3 largest cities) is approximately 68,3 enterprise/ km2 or 14 641,3 m2/per enterprise and in the hotspot, other than a centre of the region, is approximately 26,0 enterprise/ km2 or 38 461,5 m2/per enterprise. Regarding the average number of jobs per economic entity, it differs by type of territory  12,8 / entity (2189 / km2) in 3 largest cities, 12,4 / entity (1068 / km2) in 7 smaller regional centres, 14,7 / entity (515 / km2) in other hotspots). 
 "Created or rehabilitated area, used for economic activity" means the area of a parcel (-s) or a homogenous territory defined as a "functional priority zone" or a "conversion area" by a municipality/city level spatial planning document, which is developed directly during the implementation of the project, i.e. regeneration, conversion, revitalization of certain areas, as well as compensational measures, aimed at reducing negative environmental impacts (noise, pollution, congestion), which meets the following conditions:
1. primarily consists of: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Other types of teritories, such as green urban areas (CORINE class 141) (&lt;30% built up), forest and seminatural areas, wetlands etc., which are used for tourism and recreation purposes.
2. at least 30% of developed territory will not be occupied by infrastructure, buildings or premises directly serving to economic activity of enterprises and will be open to public;  i.e. shall also contribute to indicator RCO114 (Open space created or rehabilitated in urban areas), actual scheme in town or rural area may vary (30-80% range, average - 50%) depending on the type of investment, scope, type and density of economic activity.
3. fullfils at least 1 of the following conditions:
- average density of enterprises or jobs in developed area corresponds to "hotspot" characteristics: average density of enterprises is no less than 26,0 enterprise / km2 or average density of jobs is no less than 515 jobs / km2.
- Includes or is adjacent to at least one arts, entertainment and recreation facility (NACE R section), natural heritage site or cultural heritage site.</t>
  </si>
  <si>
    <t>specific product</t>
  </si>
  <si>
    <t>SO5.2</t>
  </si>
  <si>
    <t>SO5.1</t>
  </si>
  <si>
    <t>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t>
  </si>
  <si>
    <t>product</t>
  </si>
  <si>
    <t>&gt;=0</t>
  </si>
  <si>
    <t>P.S.</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</si>
  <si>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t>
  </si>
  <si>
    <t>5.2.1. Ensuring accessibility to public services  (Viešųjų paslaugų prieinamumo užtikrinimas funkcinėse zonose)</t>
  </si>
  <si>
    <t>5.1.2. Strengthening the investment potential of regional centres (except for Vilnius, Kaunas and Klaipėda) and development of new economic activities  (Regionų centrų (išskyrus Vilnių, Kauną ir Klaipėdą) investicinio potencialo stiprinimas ir naujų ekonominių veiklų plėtra))</t>
  </si>
  <si>
    <t>5.1.1 Ensuring accessibility to public services and sustainable urban environment (viešųjų paslaugų prieinamumo ir tvarios aplinkos užtikrinimas miestuose)</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</si>
  <si>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reconstructed building:
floor area = 1848 m2
present construction value = EUR 1 179 000
present construction value per floor area = 638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(reconstructed buildings): 
638 EUR /m2 * 1,11 * 1,2 * 1,185 ≈ 1007 EUR/m2.
Target value is obtained by dividing financial allocation by Adjusted construction value per building floor area (reconstructed buildings).   
5 294 118 / 1007 EUR/m2  ≈  5300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</si>
  <si>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(reconstructed buildings):
- Estimate anual users (reconstructed buildings) = financial allocation / adjusted construction value per building floor area (reconstructed buildings), based on assumptions for special product “Floor area of new or reconstructed buildings with primary energy demand at least 20% lower than that of a near-zero energy building” / number of users per workday per floor area * 252 workdays = 5 294 118 EUR / 1007 EUR/m2 / 33 m2/person * 252 workdays = 37 300 persons (rounded to nearest hundred).</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</si>
  <si>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reconstructed building:
floor area = 1848 m2
present construction value = EUR 1 179 000
present construction value per floor area = 638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(reconstructed buildings): 
638 EUR /m2 * 1,11 * 1,2 * 1,185 ≈ 1007 EUR/m2.
Target value is obtained by dividing financial allocation by Adjusted construction value per building floor area (reconstructed buildings).   
1 700 000 / 1007 EUR/m2  ≈ 1 700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</si>
  <si>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(reconstructed buildings):
- Estimate anual users (reconstructed buildings) = financial allocation / adjusted construction value per building floor area (reconstructed buildings), based on assumptions for special product “Floor area of new or reconstructed buildings with primary energy demand at least 20% lower than that of a near-zero energy building” / number of users per workday per floor area * 252 workdays = 1 700 000 EUR / 1007 EUR/m2 / 33 m2/person * 252 =  12 000 persons (rounded to nearest hundred)</t>
  </si>
  <si>
    <t>Not required. Specific product indicator</t>
  </si>
  <si>
    <t>Rule 1: Double counting removed at the level of the policy objective
A building is counted once regardless how many times it receives support from operations specific objective</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</si>
  <si>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reconstructed building:
floor area = 1848 m2
present construction value = EUR 1 179 000
present construction value per floor area = 638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(reconstructed buildings): 
638 EUR /m2 * 1,11 * 1,2 * 1,185 ≈ 1007 EUR/m2.
Target value is obtained by dividing financial allocation by Adjusted construction value per building floor area (reconstructed buildings).   
1 900 000 EUR / 1007 EUR/m2  ≈ 1800 m2  (rounded to nearest hundred)</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</si>
  <si>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reconstructed building:
floor area = 1848 m2
present construction value = EUR 1 179 000
present construction value per floor area = 638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(reconstructed buildings): 
638 EUR /m2 * 1,11 * 1,2 * 1,185 ≈ 1007 EUR/m2.
Target value is obtained by dividing financial allocation by Adjusted construction value per building floor area (reconstructed buildings).   
9 688 235 / 1007 EUR/m2  ≈ 9600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</si>
  <si>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(reconstructed buildings):
- Estimate average users per workday (reconstructed buildings) = financial allocation / adjusted construction value per building floor area (reconstructed buildings), based on assumptions for special product “Floor area of new or reconstructed buildings with primary energy demand at least 20% lower than that of a near-zero energy building” / number of users per workday per floor area * 252 workdays = 9 688 235 EUR / 1007 EUR/m2 / 33 m2/person* 252 workdays = 73 500 persons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</si>
  <si>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(reconstructed buildings):
- Estimate anual users (reconstructed buildings) = financial allocation / adjusted construction value per building floor area (reconstructed buildings), based on assumptions for special product “Floor area of new or reconstructed buildings with primary energy demand at least 20% lower than that of a near-zero energy building” / number of users per workday per floor area * 252 workdays = 1 900 000 EUR / 1007 EUR/m2 / 33 m2/person * 252 workdays = 14 400 persons.</t>
  </si>
  <si>
    <t>specific output</t>
  </si>
  <si>
    <r>
      <rPr>
        <b/>
        <sz val="11"/>
        <rFont val="Calibri"/>
        <family val="2"/>
        <charset val="186"/>
        <scheme val="minor"/>
      </rPr>
      <t xml:space="preserve">043 </t>
    </r>
    <r>
      <rPr>
        <sz val="11"/>
        <rFont val="Calibri"/>
        <family val="2"/>
        <charset val="186"/>
        <scheme val="minor"/>
      </rPr>
      <t>Construction of new energy efficient buildings (Naujų efektyviai energiją vartojančių pastatų statyba)</t>
    </r>
  </si>
  <si>
    <r>
      <rPr>
        <b/>
        <sz val="11"/>
        <rFont val="Calibri"/>
        <family val="2"/>
        <charset val="186"/>
        <scheme val="minor"/>
      </rPr>
      <t>044</t>
    </r>
    <r>
      <rPr>
        <sz val="11"/>
        <rFont val="Calibri"/>
        <family val="2"/>
        <charset val="186"/>
        <scheme val="minor"/>
      </rPr>
      <t xml:space="preserve"> Energy efficiency renovation or energy efficiency measures regarding public infrastructure, demonstration projects and supporting measures (Siekiant efektyvaus energijos vartojimo vykdoma viešosios infrastruktūros renovacija arba viešajai infrastruktūrai taikomos energijos vartojimo efektyvumo priemonės, parodomieji projektai ir pagalbinės priemonės)</t>
    </r>
  </si>
  <si>
    <t>"Open spaces" means the part of developed territory, which is open to general public, is not occupied by buildings, is not occupied by infrastructure owned and (or) directly serving to economic activity of enterprises (e.g . service roads, parking lots, pipelines, other engineering infrastructures).
“Developed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It is assumed, that integrated projects, shall  contain activities directly linked to provision of access to land, infrastructure or premises for economic activity via regeneration, conversion, revitalization of certain urban areas, as well as compensational measures, aimed at reducing negative environmental impacts (noise, pollution, congestion), therefore will contribute to creation or regeneration of open spaces in urban areas (RCO 114).
It is planned to use the adapted methodology of indicator P.B.238 (common indicator by ERDF regulation: "open space created or rehabilitated in urban areas") of the 2014-2020 period for the calculation of the indicator.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Public investment to developed territory ratio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EUR/m2.
The assumptions for the developed territory profile are based on land cover (CORINE), which is typical of areas with a higher concentration of economic activities. I.e.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in contact-peripheral zone of other types of teritories, such as green urban areas (CORINE class 141) (&lt;30% built up).
Therefore, the typical a developed territory profile assumes that up to 50% of developed territory will not be occupied by infrastructure, buildings or premises, serving to private enterprises or provision of public services and will be open to public; actual scheme in town or rural area may vary depending on the type of investment, scope, type and density of economic activity.  Following these assumptions, target value is calculated as:
estimate = financial allocation  / RCO 114 unit cost as calculated for action 5.1.1 (investment to developed territory ratio (EUR/m2) * 50%
113 390 395 / 43,8 * 50%  ≈ 1 294 411 m2
 rounded to nearest thousand = 1 294 000 m2
2024 target value = 0 due to the complexity of planning and implementation of integrated projects (RCO76) (multiple sectors, multiple territories, multiple levels of governance)</t>
  </si>
  <si>
    <r>
      <t>m</t>
    </r>
    <r>
      <rPr>
        <vertAlign val="superscript"/>
        <sz val="11"/>
        <rFont val="Calibri"/>
        <family val="2"/>
        <scheme val="minor"/>
      </rPr>
      <t>2</t>
    </r>
  </si>
  <si>
    <t>Surface area of renovated / newly developed accessible open public spaces.
The indicator includes open public spaces according to the UN definition: “all places that are publicly owned or of public use, accessible and enjoyable by all, for free and without a profit motive”.
Open public spaces can include parks, community gardens, pocket parks, plazas, squares, river banks, beachfronts, etc.
The indicator does not include significant interventions covered by other common indicators (i.e. where the primary objectives is to modernise roads, rehabilitate land, etc.).
Maintenance and repairs are excluded.</t>
  </si>
  <si>
    <t>Upon completion of output in supported projects</t>
  </si>
  <si>
    <t>Rule 1: Reporting by specific objective
Forecast for selected projects and achieved values, both cumulative to date</t>
  </si>
  <si>
    <t>Specific objective–  5.1. fostering the integrated and inclusive social, economic and environmental development, culture, natural heritage, sustainable tourism and security in urban areas (Skatinti integruotą ir įtraukią socialinę, ekonominę ir aplinkosaugos plėtrą, puoselėti kultūrą, gamtos paveldą, darnų turizmą ir saugumą miestų teritorijose)</t>
  </si>
  <si>
    <t>Specific objective– 5.2. fostering the integrated and inclusive social, economic and environmental local development, culture, natural heritage, sustainable tourism and security in areas other than urban areas (Skatinti integruotą ir įtraukią socialinę, ekonominę ir aplinkosaugos plėtrą vietos lygmeniu, puoselėti kultūrą, gamtos paveldą, darnų turizmą ir saugumą kitose nei miestų teritorijose)</t>
  </si>
  <si>
    <t>5.2.2 Putting the conditions in place to attract private investments and creation of jobs by using special, region-specific resources (Palankių sąlygų privačioms investicijoms pritraukti ir darbo vietoms kūrti sudarymas, panaudojant specifinius, konkretiems regionams būdingus išteklius))</t>
  </si>
  <si>
    <t>The target value of number of territorial strategies is set equal to the number of regional centres in a corresponding NUTS II region (1 in Capital region, 9 in Mid-West region), assuming that 3 bigest cities may draft a single strategy with neighbouring municipalities of urban agglomeration.  Same territorial strategy applies to all actions of PO5 and ITI. When aggregating the final amount, double counting is removed at the level of ITI.
Value of indicator 2024 "0", because, achievement upon completion in the first supported projects.</t>
  </si>
  <si>
    <t>Taking into account the geographical distribution of jobs and public services in LT NUTS III regions and the usual duration of working day trips (labour catchment), the geographical territories of NUTS III regions approximate the natural functional connections of territories with ~ 85% accuracy. That is, most of the functional zones will cover an area similar in geographical size to LT NUTS III (~ 6530 km2) and will have a relatively limited deviation from boundaries of LT NUTS III units (counties). Therefore, expected teritorial strategy territorial coverage (functional zone) is a NUTS 3 size level unit (with a possibility to set up functional zones exceeding regional boundary). Therefore, the target value of number of territorial strategies is set equal to the number of NUTS III regions in a corresponding NUTS II region, assuming that at least one functional area will be set up (NUST II Capital region correspons to 1 NUTS III region - Vilnius county).  Same territorial strategy applies to all actions of PO5 and ITI. When aggregating the final amount, double counting is removed at the level of ITI.
As the territorial strategies shall benefit from all of SO 5.2 actions,  indicator is assigned to the 1st action, for other actions - set to 0.
Value of indicator 2024 "0", because achievement upon completion in the first supported projects.</t>
  </si>
  <si>
    <t>Taking into account the geographical distribution of jobs and public services in LT NUTS III regions and the usual duration of working day trips (labour catchment), the geographical territories of NUTS III regions approximate the natural functional connections of territories with ~ 85% accuracy. That is, most of the functional zones will cover an area similar in geographical size to LT NUTS III (~ 6530 km2) and will have a relatively low deviation from boundaries of LT NUTS III units (counties). Therefore, expected teritorial strategy territorial coverage (functional zone) is a NUTS 3 size level unit (with a possibility to set up functional zones exceeding regional boundary). Therefore, the target value of number of territorial strategies is set equal to the number of NUTS III regions in a corresponding NUTS II region, assuming that at least one functional area will be set up (Mid-West region consists of 9 NUTS III regions).  Same territorial strategy applies to all actions of PO5 and ITI. When aggregating the final amount, double counting is removed at the level of ITI.
As the territorial strategies shall benefit from all of SO 5.2 actions,  indicator is assigned to the 1st action, for other actions - set to 0.
Value of indicator 2024 "0", because achievement upon completion in the first supported projects.</t>
  </si>
  <si>
    <t>RCO58</t>
  </si>
  <si>
    <t>Dedicated cycling infrastructure supported (dviračiams skirta infrastruktūra, kuriai suteikta parama)</t>
  </si>
  <si>
    <t>km</t>
  </si>
  <si>
    <t>Fund relevance</t>
  </si>
  <si>
    <t xml:space="preserve">ERDF </t>
  </si>
  <si>
    <t>One year after the completion of output in the supported project.</t>
  </si>
  <si>
    <t>Rule 1: Reporting by specific objective</t>
  </si>
  <si>
    <t>Forecast for selected projects and achieved values, both cumulative to date  (CPR Annex VII, Table 3).</t>
  </si>
  <si>
    <t xml:space="preserve">PO5 </t>
  </si>
  <si>
    <t>The achieved values are estimated ex-post in terms of the number of users using the infrastructure for the year after the physical completion of the intervention.</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</si>
  <si>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new construction building:
floor area = 1130 m2
present construction value = EUR 777 000
present construction value per floor area = 687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(new buildings): 
687 EUR /m2 * 1,11 * 1,2 * 1,185 ≈ 1084 EUR/m2.
Target value is obtained by dividing financial allocation by Adjusted construction value per building floor area (new buildings).   
4 000 000 EUR / 1084 EUR/m2  ≈ 3700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</si>
  <si>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(new buildings):
- Estimate average anual users (new buildings) = financial allocation / adjusted construction value per building floor area (new buildings), based on assumptions for special product “Floor area of new or reconstructed buildings with primary energy demand at least 20% lower than that of a near-zero energy building” / number of users per workday per floor area * 252 workdays = 4 000 000 EUR / 1084 EUR/m2 / 33 m2/person *252 workdays = 28200 persons (rounded to nearest hundred)</t>
  </si>
  <si>
    <r>
      <t>Annual users of dedicated cycling infrastructure (</t>
    </r>
    <r>
      <rPr>
        <sz val="10"/>
        <rFont val="Times New Roman"/>
        <family val="1"/>
      </rPr>
      <t>dviračių infrastruktūros metinis naudotojų skaičius)</t>
    </r>
  </si>
  <si>
    <t xml:space="preserve">Annual users of  cycling infrastructure  for tourism financed by supported projects. </t>
  </si>
  <si>
    <t>An investment in the acquisition of vehicles to provide consolidated mobile utilities is envisaged. It is assumed that the estimate average investment ratio per annual user will be similar, as indicated in the description of 5.2.1 task intervention field „169 territorial development initiatives, including preparation of territorial strategies“ in the description of the calculation of the specific result indicator “Annual users of consolidated public services“, i.e. EUR 34.8/person. The target value for this specific result indicator (which is assigned intervention field '077 Air quality and noise reduction measures) is calculated by dividing the funding allocated by estimate average investment ratio per annual user: 200 000/34,8 = 5 700 (rounded to the nearest hundred).</t>
  </si>
  <si>
    <t>An investment in the acquisition of vehicles to provide consolidated mobile utilities is envisaged.  It is assumed that the estimate average investment ratio per annual user will be similar, as indicated in the description of 5.2.1 task intervention field „169 territorial development initiatives, including preparation of territorial strategies“ in the description of the calculation of the specific result indicator “Annual users of consolidated public services“, i.e. EUR 34.8/person. The target value for this specific result indicator (which is assigned intervention field '077 Air quality and noise reduction measures) is calculated by dividing the funding allocated by estimate average investment ratio per annual user:: 1 058 824 / 34,8 = 30 400 (rounded to the nearest hundred)</t>
  </si>
  <si>
    <t xml:space="preserve">It is assumed that the size of the investment in the bicycle infrastructure per km (The tariff of 1 km) will be similar to that of Task 3.2 and will be ~ 300 000 Eur. 
The target value for 2029 is calculated  2 000 000 /300 000≈6,7.   </t>
  </si>
  <si>
    <t xml:space="preserve">It is assumed that the size of the investment in the bicycle infrastructure per km (The tariff of 1 km) will be similar to that of Task 3.2 and will be ~ 300 000 Eur. 
The target value for 2029 is calculated  5 560 000 /300 000≈18,5. </t>
  </si>
  <si>
    <t>specificoutput</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</si>
  <si>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The minimum number of facilities required was determined using a geospatial model, provided that the service must be accessible to 99% of the population with a 30-minute catchment area, as estimated by car journey. Estimate number of facilities from model - 90. i.e. an average of 9 facilities in the region and 1.5 facilities in the municipality (1 facility shared between two municipalities).
The typical organizational model is based on the assumption of a 5+5+5 type scheme, i.e. one facility provides 5 basic services supplemented by a remote or electronic equivalent of the same service (developed jointly in the region) and the facility participates in 5 regional networks when one of the facilities is a based in the city (regional centre) is a hub, used jointly by all region. The actual scheme in a particular region may vary depending on the type of services to be consolidated and the size of geographic area and population served by one facility. The geographical location of facilities for different services may also vary.
Historical data from 2014-2020 period were used to calculate estimate investments:
- Estimate average investment per 1 type of service in local facility ≈ 222 649 Eur (2014-2020 EU investments in pre-school education, general education; non-stationary social services; cultural services; primary healthcare taken for estimate, in particular, SO 8.1 measures 08.1.3-CPVA-V-604 "Improving the quality and availability of ambulance and patient transport and emergency medical services"; 08.1.3-CPVA-R-609 "Improving the efficiency of primary health care activities"; 08.1.1-CPVA-R-407 "Development of social services Infrastructure"; SO 7.1 measure 07.1.1-CPVA-R-305 "Modernization of municipal cultural infrastructure"; SO 9.1 measures 09.1.3-CPVA-R-725 "Improvement of informal education Infrastructure" 09.1.3-CPVA-R-705 "Increasing the accessibility of pre-school education"; 09.1.3-CPVA-R-724 "Improving the efficiency of the school network" and corresponding indicators P.S.363, P.S.361, P.S.379 (number of supported institutions or infrastructure objects, i.e. facilities). Amount of financial allocation (EU + national) for these measures (EUR 158 971 492) / 714 facilities = EUR 222 649); 
- Estimate average investment per 1 type of service in a regional hub ≈ 1 638 026 Eur (2014-2020 EU investments in regional level hospitals (specialized infrastructure for paediatric diseases and emergencies), regional sector vocational training centres and STEAM centers are taken for estimate, in particular, SO8.1 measures 08.1.3-CPVA-V-612 "Improvement of infrastructure for children's health care services", 08.1.3-CPVA-V-611 "Improvement of infrastructure for emergency care in case of injuries and accidents and external causes", 09.1. 2-CPVA-V-721 "Development of sectoral practical training centers" and SO 9.1 project 09.1.3-CPVA-V-704-02-0001 "Provision of science and technology teaching aids for schools" activities related to the establishment of STEAM centers) and corresponding indicators P.S.363, P.S.378 (number of supported institutions or infrastructure objects + number of regional steam centers (10), i.e. facilities). Amount of financial allocation (EU + national) for these measures (EUR  80 263 285) / 49 facilities = 1 638 026 EUR , divided by 9 participating facilities ≈ 182 003  Eur.
- Estimate average investment per 1 type of e-service ≈  359 414 (2014-2020 EU investments with relevant indicator P.S.310 (e-services), in particular, SO2.3 measures 02.3.1-CPVA-V-528 "Intelligent Transport Services and Applications"; 02.3.1-CPVA-V-526 "Digitization and Dissemination of Cultural Content"; 02.3.1-CPVA-V-529 "Development of Advanced Electronic Services". Amount of financial allocation (EU + national) for these measures (EUR 61 459 829) / 171 e-services = EUR 359 414, divided by 9 participating facilities ≈ EUR 39 935).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Number of users per workday per 1 service is estimated by average of capacity of similar service providers of certain sectors (national average) (public library: ~ 21,8 users /workday ; care institutions for the disabled ~ 83,4 places /per institution; crisis centres and temporary accommodation for mothers and children ~ 17,5 places / per institution; kindergarden ~ 122 children / institution; average. I.e. ~60 daily users / workday).
Therefore, the target value is calculated as follows:
- Estimate average investment per one facility (5 services): ((5*222 649)+(5*182 003)+(5*39 935)*1,185 ≈ 2 634 178 EUR
- Assumption of annual number of users per facility: 5 services * 60 users per workday * 252 workdays = 75 600
- Estimate average investment ratio per annual user 2 634 178 /75 600 ≈ 34,8 Eur / person.
Target value is obtained by dividing financial allocation by Estimate average investment ratio per annual user.   
53 812 066 / 34,8 ≈ 1 546 300 (rounded to the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</si>
  <si>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The minimum number of facilities required was determined using a geospatial model, provided that the service must be accessible to 99% of the population with a 30-minute catchment area, as estimated by car journey. Estimate number of facilities from model - 90. i.e. an average of 9 facilities in the region and 1.5 facilities in the municipality (1 facility shared between two municipalities).
The typical organizational model is based on the assumption of a 5+5+5 type scheme, i.e. one facility provides 5 basic services supplemented by a remote or electronic equivalent of the same service (developed jointly in the region) and the facility participates in 5 regional networks when one of the facilities is a based in the city (regional centre) is a hub, used jointly by all region. The actual scheme in a particular region may vary depending on the type of services to be consolidated and the size of geographic area and population served by one facility. The geographical location of facilities for different services may also vary.
Historical data from 2014-2020 period were used to calculate estimate investments:
- Estimate average investment per 1 type of service in local facility ≈ 222 649 Eur (2014-2020 EU investments in pre-school education, general education; non-stationary social services; cultural services; primary healthcare taken for estimate, in particular, SO 8.1 measures 08.1.3-CPVA-V-604 "Improving the quality and availability of ambulance and patient transport and emergency medical services"; 08.1.3-CPVA-R-609 "Improving the efficiency of primary health care activities"; 08.1.1-CPVA-R-407 "Development of social services Infrastructure"; SO 7.1 measure 07.1.1-CPVA-R-305 "Modernization of municipal cultural infrastructure"; SO 9.1 measures 09.1.3-CPVA-R-725 "Improvement of informal education Infrastructure" 09.1.3-CPVA-R-705 "Increasing the accessibility of pre-school education"; 09.1.3-CPVA-R-724 "Improving the efficiency of the school network" and corresponding indicators P.S.363, P.S.361, P.S.379 (number of supported institutions or infrastructure objects, i.e. facilities). Amount of financial allocation (EU + national) for these measures (EUR 158 971 492) / 714 facilities = EUR 222 649); 
- Estimate average investment per 1 type of service in a regional hub ≈ 1 638 026 Eur (2014-2020 EU investments in regional level hospitals (specialized infrastructure for paediatric diseases and emergencies), regional sector vocational training centres and STEAM centers are taken for estimate, in particular, SO8.1 measures 08.1.3-CPVA-V-612 "Improvement of infrastructure for children's health care services", 08.1.3-CPVA-V-611 "Improvement of infrastructure for emergency care in case of injuries and accidents and external causes", 09.1. 2-CPVA-V-721 "Development of sectoral practical training centers" and SO 9.1 project 09.1.3-CPVA-V-704-02-0001 "Provision of science and technology teaching aids for schools" activities related to the establishment of STEAM centers) and corresponding indicators P.S.363, P.S.378 (number of supported institutions or infrastructure objects + number of regional steam centers (10), i.e. facilities). Amount of financial allocation (EU + national) for these measures (EUR  80 263 285) / 49 facilities = 1 638 026 EUR , divided by 9 participating facilities ≈ 182 003  Eur.
- Estimate average investment per 1 type of e-service ≈  359 414 (2014-2020 EU investments with relevant indicator P.S.310 (e-services), in particular, SO2.3 measures 02.3.1-CPVA-V-528 "Intelligent Transport Services and Applications"; 02.3.1-CPVA-V-526 "Digitization and Dissemination of Cultural Content"; 02.3.1-CPVA-V-529 "Development of Advanced Electronic Services". Amount of financial allocation (EU + national) for these measures (EUR 61 459 829) / 171 e-services = EUR 359 414, divided by 9 participating facilities ≈ EUR 39 935).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Number of users per workday per 1 service is estimated by average of capacity of similar service providers of certain sectors (national average) (public library: ~ 21,8 users /workday; care institutions for the disabled ~ 83,4 places /per institution; crisis centres and temporary accommodation for mothers and children ~ 17,5 places / per institution; kindergarden ~ 122 children / institution; i.e., average ~60 daily users / workday).
Therefore, the target value is calculated as follows:
- Estimate average investment per one facility (5 services): ((5*222 649)+(5*182 003)+(5*39 935)*1,185 ≈ 2 634 178 EUR
- Assumption of annual number of users per facility: 5 services * 60 users per workday * 252 workdays = 75 600
- Estimate average investment ratio per annual user 2 634 178 / 75 600 ≈ 34,8 Eur / person.
Target value is obtained by dividing financial allocation by Estimate average investment ratio per annual user.   
133 618 973 / 34,8 ≈ 3 839 600 (rounded to nearest hundred)</t>
  </si>
  <si>
    <r>
      <rPr>
        <b/>
        <sz val="11"/>
        <rFont val="Calibri"/>
        <family val="2"/>
        <charset val="186"/>
        <scheme val="minor"/>
      </rPr>
      <t>077</t>
    </r>
    <r>
      <rPr>
        <sz val="11"/>
        <rFont val="Calibri"/>
        <family val="2"/>
        <charset val="186"/>
        <scheme val="minor"/>
      </rPr>
      <t xml:space="preserve"> Air quality and noise reduction measures (Oro kokybės užtikrinimo ir triukšmo mažinimo priemonės)</t>
    </r>
  </si>
  <si>
    <r>
      <rPr>
        <b/>
        <sz val="11"/>
        <rFont val="Calibri"/>
        <family val="2"/>
        <charset val="186"/>
        <scheme val="minor"/>
      </rPr>
      <t xml:space="preserve">077 </t>
    </r>
    <r>
      <rPr>
        <sz val="11"/>
        <rFont val="Calibri"/>
        <family val="2"/>
        <charset val="186"/>
        <scheme val="minor"/>
      </rPr>
      <t>Air quality and noise reduction measures (Oro kokybės užtikrinimo ir triukšmo mažinimo priemonės)</t>
    </r>
  </si>
  <si>
    <t>"Open spaces" means the part of developed territory, which is open to general public, is not occupied by buildings, is not occupied by infrastructure owned and (or) directly serving to economic activity of enterprises (e.g . service roads, parking lots, pipelines, other engineering infrastructures)
“Developed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It is assumed, that integrated projects shall  contain activities directly linked to provision of access to land, infrastructure (including public tourism infrastructure) or premises developed by public investment in the developed territory i.e. regeneration, conversion, revitalization of certain areas, as well as compensational measures, aimed at reducing negative environmental impacts (noise, pollution, congestion), therefore will contribute to creation or regeneration of open spaces in urban areas (RCO 114).
It is planned to use the adapted methodology of indicator P.B.238 (common indicator by ERDF regulation: "open space created or rehabilitated in urban areas") of the 2014-2020 period for the calculation of the indicator.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Public investment to developed territory ratio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EUR/m2.
The assumptions for the developed territory profile are based on land cover (CORINE), which is typical of areas with a higher concentration of economic activities. I.e.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Other types of teritories, such as green urban areas (CORINE class 141), forest and seminatural areas, wetlands etc., which are used for tourism and recreation purposes (&lt;30% built up).
Therefore, the typical a developed territory profile assumes that up 50% of developed territory will not be occupied by infrastructure, buildings (eg tourist attractions, public facilities) or premises directly serving to economic activity of enterprises and will be open to public; actual scheme in town or rural area may vary depending on the type of investment, scope, type and density of economic activity.  Following these assumptions, target value is calculated as:
estimate = financial allocation for RCO 04 *50% / investment to developed territory ratio
11 978 016 * 50% / 43,8 ≈ 136 735 m2
After rounding to 1000 m2 = 137 000 m2
2024 target value = 0 due to the complexity of planning and implementation of integrated projects (RCO76) (multiple sectors, multiple territories, multiple levels of governance).</t>
  </si>
  <si>
    <t>"Open spaces" means the part of developed territory, which is open to general public, is not occupied by buildings, is not occupied by infrastructure owned and (or) directly serving to economic activity of enterprises (e.g . service roads, parking lots, pipelines, other engineering infrastructures)
“Developed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It is assumed, that integrated projects shall  contain activities directly linked to provision of access to land, infrastructure (including public tourism infrastructure) or premises developed by public investment in the developed territory i.e. regeneration, conversion, revitalization of certain areas, as well as compensational measures, aimed at reducing negative environmental impacts (noise, pollution, congestion), therefore will contribute to creation or regeneration of open spaces (specific product).
It is planned to use the adapted methodology of indicator P.B.238 (common indicator by ERDF regulation: "open space created or rehabilitated in urban areas") of the 2014-2020 period for the calculation of the indicator.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Public investment to developed territory ratio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EUR/m2.
The assumptions for the developed territory profile are based on land cover (CORINE), which is typical of areas with a higher concentration of economic activities. I.e.
- Industrial or commercial units and public facilities (CORINE class 121), where buildings, other built-up structures and artificial surfaces (with concrete, asphalt, tarmacadam, or stabilised like e.g. beaten earth) occupy most of the area (&gt;50%).
- Discontinuous urban fabric (CORINE class 112), where surfaced areas range from 30 to 80 % land coverage (~55%)
- Other types of teritories, such as green urban areas (CORINE class 141), forest and seminatural areas, wetlands etc. which are used for tourism and recreation purposes (&lt;30% built up).
Therefore, the typical a developed territory profile assumes that up 50% of developed territory will not be occupied by infrastructure, buildings (eg tourist attractions, public facilities) or premises directly serving to economic activity of enterprises and will be open to public; actual scheme in town or rural area may vary depending on the type of investment, scope, type and density of economic activity.  Following these assumptions, target value is calculated as:
estimate2 = financial allocation for RCO 04 * 50% / investment to developed territory ratio
210 989 049 * 50% / 43,8 ≈ 2 408 551 m2
after rounding to 1000 m2 = 2 409 000 m2
2024 target value = 0 due to the complexity of planning and implementation of integrated projects (RCO76) (multiple sectors, multiple territories, multiple levels of governance)</t>
  </si>
  <si>
    <r>
      <rPr>
        <b/>
        <sz val="11"/>
        <rFont val="Calibri"/>
        <family val="2"/>
        <charset val="186"/>
        <scheme val="minor"/>
      </rPr>
      <t xml:space="preserve">083 </t>
    </r>
    <r>
      <rPr>
        <sz val="11"/>
        <rFont val="Calibri"/>
        <family val="2"/>
        <charset val="186"/>
        <scheme val="minor"/>
      </rPr>
      <t>Cycling infrastructure (Dviračių infrastruktūra)</t>
    </r>
  </si>
  <si>
    <t xml:space="preserve">“Developed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28 653 906 / 43,8 ≈ 654 199  m2 (rounded to nearest thousand: 654 000).
2024 target value = 0 due to the complexity of planning and implementation of integrated projects (RCO76) (multiple sectors, multiple territories, multiple levels of governance)
</t>
  </si>
  <si>
    <t>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(654 000 m2 = 65,4 ha * 20% = 13 ha).</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</si>
  <si>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 the facility is being modernized for city-level service network optimization.
"Facility" means a public service body, its division or group of bodies, or a single geographical location within which a service is provided. The facility is always geographically localized.
The minimum number of facilities required was determined using a geospatial model, provided that the service must be accessible to 99% of the population with a 30-minute catchment area, as estimated by car journey. Estimate number of facilities from model - 90. i.e. an average of 9 facilities in the region and 1.5 facilities in the municipality (1 facility shared between two municipalities).
The typical organizational model is based on the assumption of a 5+5+5 type scheme, i.e. one facility provides 5 basic services supplemented by a remote or electronic equivalent of the same service (developed jointly in the region) and the facility participates in 5 regional networks when one of the facilities is a based in the city (regional centre) is a hub, used jointly by all network. The actual scheme in a particular city or town may vary depending on the type of services to be consolidated and the size of geographic area and population served by one facility. The geographical location of facilities for different services may also vary.
Historical data from 2014-2020 period were used to calculate estimate investments:
- Estimate average investment per 1 type of service in local facility ≈ 222 649 Eur (2014-2020 EU investments in pre-school education, general education; non-stationary social services; cultural services; primary healthcare taken for estimate, in particular, SO 8.1 measures 08.1.3-CPVA-V-604 "Improving the quality and availability of ambulance and patient transport and emergency medical services"; 08.1.3-CPVA-R-609 "Improving the efficiency of primary health care activities"; 08.1.1-CPVA-R-407 "Development of social services Infrastructure"; SO 7.1 measure 07.1.1-CPVA-R-305 "Modernization of municipal cultural infrastructure"; SO 9.1 measures 09.1.3-CPVA-R-725 "Improvement of informal education Infrastructure" 09.1.3-CPVA-R-705 "Increasing the accessibility of pre-school education"; 09.1.3-CPVA-R-724 "Improving the efficiency of the school network" and corresponding indicators P.S.363, P.S.361, P.S.379 (number of supported institutions or infrastructure objects, i.e. facilities). Amount of financial allocation (EU + national) for these measures (EUR 158 971 492) / 714 facilities = EUR 222 649); 
- Estimate average investment per 1 type of service in a regional hub ≈ 1 638 026 Eur (2014-2020 EU investments in regional level hospitals (specialized infrastructure for paediatric diseases and emergencies), regional sector vocational training centres and STEAM centers are taken for estimate, in particular, SO8.1 measures 08.1.3-CPVA-V-612 "Improvement of infrastructure for children's health care services", 08.1.3-CPVA-V-611 "Improvement of infrastructure for emergency care in case of injuries and accidents and external causes", 09.1. 2-CPVA-V-721 "Development of sectoral practical training centers" and SO 9.1 project 09.1.3-CPVA-V-704-02-0001 "Provision of science and technology teaching aids for schools" activities related to the establishment of STEAM centers) and corresponding indicators P.S.363, P.S.378 (number of supported institutions or infrastructure objects + number of regional steam centers (10), i.e. facilities). Amount of financial allocation (EU + national) for these measures (EUR  80 263 285) / 49 facilities = 1 638 026 EUR , divided by 9 participating facilities ≈ 182 003  Eur.
- Estimate average investment per 1 type of e-service ≈  359 414 (2014-2020 EU investments with relevant indicator P.S.310 (e-services), in particular, SO2.3 measures 02.3.1-CPVA-V-528 "Intelligent Transport Services and Applications"; 02.3.1-CPVA-V-526 "Digitization and Dissemination of Cultural Content"; 02.3.1-CPVA-V-529 "Development of Advanced Electronic Services". Amount of financial allocation (EU + national) for these measures (EUR 61 459 829) / 171 e-services = EUR 359 414, divided by 9 participating facilities ≈ EUR 39 935).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Number of users per workday per 1 service is estimated by average of capacity of similar service providers of certain sectors (national average) (public library: ~ 21,8 users /workday ; care institutions for the disabled ~ 83,4 places /per institution; crisis centres and temporary accommodation for mothers and children ~ 17,5 places / per institution; kindergarden ~ 122 children / institution; average. I.e. ~60 daily users / workday).
Therefore, the target value is calculated as follows:
- Estimate average investment per one facility (5 services): ((5*222 649)+(5*182 003)+(5*39 935))*1,185 ≈ 2 634 178 EUR
- Assumption of annual number of users per facility: 5 services * 60 users per workday * 252 workdays = 75 600
- Estimate average investment ratio per annual user 2 634 178 / 75 600 ≈ 34,8 Eur / person.
Target value is obtained by dividing financial allocation by Estimate average investment ratio per annual user.   
18 366 780 / 34,8 ≈  527 800 (rounded to the nearest hundred).</t>
  </si>
  <si>
    <t xml:space="preserve">“Developed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73 688 082/ 43,8 ≈ 1 682 376 m2 (rounded to nearest thousand: 1 682 000).
2024 target value = 0 due to the complexity of planning and implementation of integrated projects (RCO76) (multiple sectors, multiple territories, multiple levels of governance)
</t>
  </si>
  <si>
    <t xml:space="preserve">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(219 000 m2= 21,9 ha* 20% = 4 ha).It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1 682 000 m2= 168,2 ha* 20% = 34 ha
It is assumed that integrated projects will not be limited to site rehabilitation, in all cases rehabilitated land will be used for certain functions (green areas, economic or community activities). </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</si>
  <si>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 the facility is being modernized for city-level service network optimization.
"Facility" means a public service body, its division or group of bodies, or a single geographical location within which a service is provided. The facility is always geographically localized.
The minimum number of facilities required was determined using a geospatial model, provided that the service must be accessible to 99% of the population with a 30-minute catchment area, as estimated by car journey. Estimate number of facilities from model - 90. i.e. an average of 9 facilities in the region and 1.5 facilities in the municipality (1 facility shared between two municipalities).
The typical organizational model is based on the assumption of a 5+5+5 type scheme, i.e. one facility provides 5 basic services supplemented by a remote or electronic equivalent of the same service (developed jointly in the region) and the facility participates in 5 regional networks when one of the facilities is a based in the city (regional centre) is a hub, used jointly by all region. The actual scheme in a particular region may vary depending on the type of services to be consolidated and the size of geographic area and population served by one facility. The geographical location of facilities for different services may also vary.
Historical data from 2014-2020 period were used to calculate estimate investments:
- Estimate average investment per 1 type of service in local facility ≈ 222 649 Eur (2014-2020 EU investments in pre-school education, general education; non-stationary social services; cultural services; primary healthcare taken for estimate, in particular, SO 8.1 measures 08.1.3-CPVA-V-604 "Improving the quality and availability of ambulance and patient transport and emergency medical services"; 08.1.3-CPVA-R-609 "Improving the efficiency of primary health care activities"; 08.1.1-CPVA-R-407 "Development of social services Infrastructure"; SO 7.1 measure 07.1.1-CPVA-R-305 "Modernization of municipal cultural infrastructure"; SO 9.1 measures 09.1.3-CPVA-R-725 "Improvement of informal education Infrastructure" 09.1.3-CPVA-R-705 "Increasing the accessibility of pre-school education"; 09.1.3-CPVA-R-724 "Improving the efficiency of the school network" and corresponding indicators P.S.363, P.S.361, P.S.379 (number of supported institutions or infrastructure objects, i.e. facilities). Amount of financial allocation (EU + national) for these measures (EUR 158 971 492) / 714 facilities = EUR 222 649); 
- Estimate average investment per 1 type of service in a regional hub ≈ 1 638 026 Eur (2014-2020 EU investments in regional level hospitals (specialized infrastructure for paediatric diseases and emergencies), regional sector vocational training centres and STEAM centers are taken for estimate, in particular, SO8.1 measures 08.1.3-CPVA-V-612 "Improvement of infrastructure for children's health care services", 08.1.3-CPVA-V-611 "Improvement of infrastructure for emergency care in case of injuries and accidents and external causes", 09.1. 2-CPVA-V-721 "Development of sectoral practical training centers" and SO 9.1 project 09.1.3-CPVA-V-704-02-0001 "Provision of science and technology teaching aids for schools" activities related to the establishment of STEAM centers) and corresponding indicators P.S.363, P.S.378 (number of supported institutions or infrastructure objects + number of regional steam centers (10), i.e. facilities). Amount of financial allocation (EU + national) for these measures (EUR  80 263 285) / 49 facilities = 1 638 026 EUR , divided by 9 participating facilities ≈ 182 003  Eur.
- Estimate average investment per 1 type of e-service ≈  359 414 (2014-2020 EU investments with relevant indicator P.S.310 (e-services), in particular, SO2.3 measures 02.3.1-CPVA-V-528 "Intelligent Transport Services and Applications"; 02.3.1-CPVA-V-526 "Digitization and Dissemination of Cultural Content"; 02.3.1-CPVA-V-529 "Development of Advanced Electronic Services". Amount of financial allocation (EU + national) for these measures (EUR 61 459 829) / 171 e-services = EUR 359 414, divided by 9 participating facilities ≈ EUR 39 935).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Number of users per workday per 1 service is estimated by average of capacity of similar service providers of certain sectors (national average) (public library: ~ 21,8 users /workday ; care institutions for the disabled ~ 83,4 places /per institution; crisis centres and temporary accommodation for mothers and children ~ 17,5 places / per institution; kindergarden ~ 122 children / institution; average. I.e. ~60 daily users / workday).
Therefore, the target value is calculated as follows:
- Estimate average investment per one facility (5 services): ((5*222 649)+(5*182 003)+(5*39 935)*1,185 ≈ 2 634 178 EUR
- Assumption of annual number of users per facility: 5 services * 60 users per workday * 252 workdays = 75 600
- Estimate average investment ratio per annual user 2 634 178 / 75 600 ≈ 34,8 Eur / person.
Target value is obtained by dividing financial allocation by Estimate average investment ratio per annual user.   
58 678 421 / 34,8 ≈  1 686 200 (rounded to the nearest hundred)</t>
  </si>
  <si>
    <t>Energy efficient buildings are understood as new building or a modernized building, serving as a supported public service facility, with a Primary Energy Demand (PED) that is at least 20 % lower than the nearly zero energy building requirement. Modernization shall not include actions solely for energy renovation, but also actions to increase the quality or scope of public services. Therefore, only those buildings which together achieve the special result "Annual users of consolidated public services" are included in the calculation of the indicator.
The unit cost for the indicator is calculated on the basis of historical data, specifically the historical data of the construction value of public buildings owned by municipalities, provided by the state enterprise "Center of Registers". Buildings meeting the following criteria were selected from the buildings of all municipalities and their subordinate organizations (N=181):
- were built or reconstructed in 2014-2020;
- have a known energy efficiency class;
- floor area &gt; 250 m2;
- are assigned to cultural, administrative, educational, medical, social services (inpatient) or transport purposes.
Typical characteristics of a new construction building:
floor area = 1130 m2
present construction value = EUR 777 000
present construction value per floor area = 687 EUR / m2
Typical characteristics of newly built or reconstructed building:
floor area = 1697 m2
present construction value = EUR 1 094 000
present construction value per floor area = 645 EUR / m2
- An adjustment for additional construction / reconstruction cost was made, assuming higher standards for energy efficient buildings (higher not only in comparison with typical buildings, constructed / reconstructed in 2014-2020, but also 20 percent higher in comparison with nearly zero energy building requirements). Therefore, a coefficient of 1,2 is applied.
- An adjustment for present construction value was made, assuming an annual depreciation of 2,5% and the fact that, buildings built or reconstructed in 2014-2020 were in use for an average of 4 years. Coefficient = 1 / (1- (0,025 * 4)) = 1,11.
-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Therefore, a coefficient of 1,189 is applied.
Therefore:
Adjusted construction value per building floor area (new buildings): 
687 EUR /m2 * 1,11 * 1,2 * 1,185 ≈ 1084 EUR/m2.
Target value is obtained by dividing financial allocation by Adjusted construction value per building floor area (new buildings).   
14 117 647 EUR / 1084 EUR/m2  ≈ 13 000  m2  (rounded to nearest hundred)</t>
  </si>
  <si>
    <t>"Consolidated service" means a modernized public service which is provided in accordance with at least 1 of the following conditions:
- combines at least two of the following 5 groups of public services in one facility: pre-school education, general education; social services; cultural services; healthcare.
- the facility serves residents of more than one municipality;
- the service is provided through cooperation and sharing of resources between basic service and specialized service facilities.
"Facility" means a public service body, its division or group of bodies, or a single geographical location within which a service is provided. The facility is always geographically localized.
“Energy efficient building” is understood as a part of a facility, a building with a Primary Energy Demand (PED) that is at least 20% lower than the nearly zero energy building requirement, and in which a public service or group thereof is physically provided. In this case, users of an electronic or mobile service are not included in the calculation of the indicator.
Number of users per workday per 1 service (group of services) is estimated by average of capacity of similar service providers of certain sectors (national average by Statistics Lithuania) (public library: ~ 21,8 users /workday; care institutions for the disabled ~ 83,4 places / per institution; crisis centres and temporary accommodation for mothers and children ~ 17,5 places / per institution; kindergarden ~ 122 children / institution; i.e., average ~60 daily users / workday). The proportion between institutions whose services are provided in one building and in several buildings is unknown. It is assumed that in most cases the facility and building will coincide (80%), but in some cases (20%) the institution will be spread over several buildings (2 to 4). Therefore, the number of users per workday per building is adjusted according to the formula 60 * 0.8 + (60/3) * 0.2 = 52. Assumption of annual number of users per one building: 52 users per workday * 252 workdays = 13 104.
Floor area per workday user estimated by dividing floor area of a typical newly built or reconstructed building (1697 m2, based on assumptions for special product “Floor area of new or reconstructed buildings with primary energy demand at least 20% lower than that of a near-zero energy building”) by workday users per one building (52 persons) = 33 m2/person. 
Therefore, the target value is calculated as follows (new buildings):
- Estimate average anual users (new buildings) = financial allocation / adjusted construction value per building floor area (new buildings), based on assumptions for special product “Floor area of new or reconstructed buildings with primary energy demand at least 20% lower than that of a near-zero energy building” / number of users per workday per floor area * 252 workdays = 14 117 647 EUR / 1084 EUR/m2 / 33 m2/person *252 workdays = 99 500  persons (rounded to nearest hundred)</t>
  </si>
  <si>
    <t xml:space="preserve">“Developed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ad is primarily occupied by green urban areas (CORINE class 141).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7 446 264/ 43,8 ≈ 170 006 m2 (rounded to nearest thousand: 170 000).
2024 target value = 0 due to the complexity of planning and implementation of integrated projects (RCO76) (multiple sectors, multiple territories, multiple levels of governance)
</t>
  </si>
  <si>
    <t xml:space="preserve">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(170 000 m2 = 17 ha * 20% = 3,4 ha).It is assumed that integrated projects will not be limited to site rehabilitation, in all cases rehabilitated land will be used for certain functions (green areas, economic or community activities). </t>
  </si>
  <si>
    <t>“Developed territory” means the area of a parcel (-s) or a homogenous territory defined as a "functional priority zone" or a "conversion area" by a municipality/city level spatial planning document (if the actual technical solution exceeds the municipal boundary - by mutually agreed document of two municipalities), which is developed directly during the implementation of the project.
"Open spaces" means the part of developed territory, which is open to general public, is not occupied by buildings and is primarily occupied by green urban areas (CORINE class 141).
Unit cost for the developed territory is calculated on the basis of historical data, particularly historical data of indicator P.B.238 (common indicator by ERDF regulation: "open space created or rehabilitated in urban areas"), applied to measure of SO 7.2 - 07.1.1-CPVA-R-904 “Integrated development of cities”. Projects with relevant indicator were implemented in 5 biggest cities and are most similar in scope and coverage to the proposed activities. 
Target value was obtained by extrapolating the results of 2014-2020 projects when P.B.238 indicator was applied. The public investment to developed territory ratio is assumed to approximate the ratio of EU and national investment to the 2014-2020 indicator: 162 868 668 EUR / 4 407 781 m2 of open space created or rehabilitated in urban areas ≈ 37 EUR /m2.
An adjustment for inflation was made, assuming that annual inflation will be at ≈ 2,4% (based on 7 years average Construction input price index (CIPI)). The CIPI was chosen instead of the CPI because most of the PO5 investment is in infrastructure projects that are more sensitive to construction costs. The time lag is estimated to be 7 years compared to the previous financial period - i.e. the projects will be distributed over time in approximately the same way as in 2014-2020. Therefore total increase of construction costs is expected to be at 18,5% (7 years cumulative of 2,4% inflation).
Adjusted public investment to developed territory ratio: 37 EUR /m2 * 1,185 ≈ 43,8 EUR / m2.
Target value is obtained by dividing financial allocation by Adjusted public investment to developed territory ratio. 19 149 256 / 43,8 ≈ 437 198 m2 (rounded to nearest thousand: 437 000).
2024 target value = 0 due to the complexity of planning and implementation of integrated projects (RCO76) (multiple sectors, multiple territories, multiple levels of governance)</t>
  </si>
  <si>
    <t xml:space="preserve">It is assumed that integrated projects aimed at indicator RCO 114 (open spaces) shall also contribute to this indicator, i.e. rehabilitated land is a direct derivable of creating or recreating open spaces in urban areas. As the specific objective prioritizes environmental goals, it is expected to be less than 20% of the RCO 114 indicator value shall result of rehabilitated land. 2014-2020 indicator P.B.238 (common indicator by ERDF regulation: "open space created or rehabilitated in urban areas") did not specify what part of open spaces is derived from rehabilitation of territories, therefore historical data are insufficient to calculate the target value. Lack of data means that the target is determined using the Pareto principle (80% revitalization and modernization / 20% rehabilitation) as a comprehensive rule. Ensuring this rule will require mandatory provisions for the use of territories (specifically, the compact city principles set out in the Comprehensive Plan of Lithuania), which will be applied in the preparation and coordination of territorial strategies.
As the same territorial strategy applies to all actions of PO5 and ITI, when aggregating the final amount, double counting is removed at the level of ITI.
Target value is obtained by multiplying RCO 114 indicator by 20% / 10 000 (conversion of m2 to hectares) (437 000 m2= 43,7 ha* 20% = 8,7 ha).
It is assumed that integrated projects will not be limited to site rehabilitation, in all cases rehabilitated land will be used for certain functions (green areas, economic or community activities). </t>
  </si>
  <si>
    <t>We have no historic data on the number of users of cycling infrastructure for tourism.It is assumed that one bike path built (modernized) for tourism will last approximately 3 km.That is why, in view of the expected goal of RCO58 (6.7 km), 2 bike paths are planned to be built (modernized).  It is assumed that every equipped (modernised) bicycle route will be driven by ~ 10 people per day during the year (~200 days a year - due to seasonality). Based on these assumptions, the target value for the indicator was set at 4 000 users/year, estimated at 4 000 = 200*10*2</t>
  </si>
  <si>
    <t>We have no historic data on the number of users of cycling infrastructure for tourism. .It is assumed that one bike path built (modernized) for tourism will last approximately 3 km. That is why, in view of the expected goal of RCO58 (18,5 km), 9 bike paths are planned to be built (modernized).  It is assumed that every equipped (modernised) bicycle route will be driven by ~ 10 people per day during the year (~200 days a year - due to seasonality). Based on these assumptions, the target value for the indicator was set -  18 000 users/year, is calculated  18 000 = 200*10*9</t>
  </si>
  <si>
    <t>Annual users of dedicated cycling infrastructure (dviračiams skirtos infrastruktūros metinis naudotojų skaičius)</t>
  </si>
  <si>
    <r>
      <t>Annual users of dedicated cycling infrastructure (</t>
    </r>
    <r>
      <rPr>
        <b/>
        <sz val="11"/>
        <rFont val="Calibri"/>
        <family val="2"/>
        <charset val="186"/>
        <scheme val="minor"/>
      </rPr>
      <t xml:space="preserve"> </t>
    </r>
    <r>
      <rPr>
        <sz val="11"/>
        <rFont val="Calibri"/>
        <family val="2"/>
        <charset val="186"/>
        <scheme val="minor"/>
      </rPr>
      <t>dviračiams skiros  infrastruktūros metinis naudotojų skaičius)</t>
    </r>
  </si>
  <si>
    <t xml:space="preserve">Specific activities shall target groups living in functional zones (or parts of it), other than urban areas, therefore coastal area is understood as municipalities of the Klaipėda region directly bordering the Baltic Sea, excluding the city of Klaipėda. I.e. Neringa, Klaipėda district and Palanga town municipalities.
The baseline value was calculated by adding tourists in coastal area accommodation facilities and one-day visitors to the coastal area (Vca). The value published by the State Data Agency (hereinafter - SDA) is used to calculate the number of tourists to coastal area (Tca2022, = 632 335 in 2022). 
One-day visitors to coastal area (OVCca) are calculated based on 2019 and 2022 SDA data, according to the formula: 
ODVca2022 = ODVkr2019 * PTSca2022 * K2019_2022
where:
ODVca2022 (=870 437) – one day visitors to coastal area in 2022;
ODVkr2019 (=1,656,600) – one day visitors to Klaipėda region in 2019;
PTSca2022 (=39%) – ratio of tourism related jobs in coastal area to Klaipėda region corresponding jobs (NACE v2: I, R90, R93); assuming that the number of jobs in tourism services is related to the number of visitors and tourists;
K2019_2022 (1.33) - growth coeffiecient of the number of tourists in the coastal area from 2019 to 2022; assuming that the dynamics of the number of one-day visitors and tourists are related.
Threfore, baseline value is:
Vca= Tca2022 + ODVca2022 = 632 335 + 870 437 =  1 502 772
Target values ​​for 2029 were calculated basing on the same assumptions, as in the case of the indicator RCR 77, by estimating the average price of 1 additional visitor, attracted by 2014-2020 investments in cultural infrastructure (2014-2020 investment / number of additional visitors + 30% due to price increase: 14,920,939 eur / 215,055 visitors + 30% = 90.2 EUR).
Therefore, taking into account the amount of investment in coastal tourism infrastructure planned in the FZ project of the Klaipėda region (12,000,000 EUR), planned investment amount / cost per visitor = 12,000,000 / 90.2 = 133,038. Final target value: initial number of visitors + number of additional visitors: 1,502,772 + 133,038 = 1,635,810 visitors.
All projects, contributing to this result (by creating public tourism infrastructure) shall also contribute to specific  result "Created or rehabilitated areas, used for economic activity, tourism or recreation", therefore additional allocation for achievement of 2029 target is not planned (estimate ~12 000 000 EUR). </t>
  </si>
  <si>
    <t xml:space="preserve">Data from ITI strategies; State data agency </t>
  </si>
  <si>
    <t>1,635,810</t>
  </si>
  <si>
    <t>Visitors of tourism sites of coastal area (Pakrantės turizmo vietovių lankytojai)</t>
  </si>
  <si>
    <t>Visitors of tourism sites in coastal area (Pakrantės turizmo vietovių lankytojai)</t>
  </si>
  <si>
    <t>Number of coastal tourism sites supported (paramą gavusių pakrančių turizmo vietovių skaičius)</t>
  </si>
  <si>
    <t>The achieved values are estimated ex-post in terms of the number vistors to coastal area upon completion of all actions of Functional zone strategy, related to coastal tourism infrastructure</t>
  </si>
  <si>
    <t>Anual visitors of tourism sites of coastal area.
Coastal area is understood as municipality (LAU 1 unit), which directly borders the sea, execpt for cities (in case of Lithuania: including Neringa, Klaipėda district and Palanga town municipalities, excluding Klaipėda city municipality) .
Visitor of tourism sites of coastal area is understood as a tourist or one-day visitor to coastal area. It is assumed that such a person uses at least one of the tourism products or services (accommodation, transport, food, culture, recreational activities, water-sport, nautical sport, etc.) and related public infrastructure, present in tourism sites.
​</t>
  </si>
  <si>
    <t>Visitors per year</t>
  </si>
  <si>
    <t>Supported strategy, official statistics</t>
  </si>
  <si>
    <t>Units</t>
  </si>
  <si>
    <t xml:space="preserve">The indicator includes areas, directy bordering the sea, developed by single integrated project for territorial development, which be can used for enganging visitors into coastal tourism activities (swimming, sunbathing, coastal walks, wildlife watching, sailing, scuba diving, fishing and other sea related activities)
</t>
  </si>
  <si>
    <t>Taking into account the draft of the functional zone strategy of the Klaipėda region (2023 version), at least one action envisages the direct creation of public tourism infrastructure for coastal tourism
2024 milestone value = 0 due to the complexity of planning and implementation of integrated projects (RCO76) (multiple sectors, multiple territories, multiple levels of governance), the projects are not expected to be completed in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</si>
</sst>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 #,##0.00_-;_-* &quot;-&quot;??_-;_-@_-"/>
    <numFmt numFmtId="165" formatCode="_-* #,##0_-;\-* #,##0_-;_-* &quot;-&quot;??_-;_-@_-"/>
    <numFmt numFmtId="166" formatCode="#,##0.0"/>
  </numFmts>
  <fonts count="14" x14ac:knownFonts="1">
    <font>
      <sz val="11"/>
      <color theme="1"/>
      <name val="Calibri"/>
      <family val="2"/>
      <charset val="186"/>
      <scheme val="minor"/>
    </font>
    <font>
      <sz val="11"/>
      <color theme="1"/>
      <name val="Calibri"/>
      <family val="2"/>
      <scheme val="minor"/>
    </font>
    <font>
      <b/>
      <sz val="11"/>
      <name val="Calibri"/>
      <family val="2"/>
      <charset val="186"/>
      <scheme val="minor"/>
    </font>
    <font>
      <sz val="11"/>
      <name val="Calibri"/>
      <family val="2"/>
      <charset val="186"/>
      <scheme val="minor"/>
    </font>
    <font>
      <vertAlign val="superscript"/>
      <sz val="11"/>
      <name val="Calibri"/>
      <family val="2"/>
      <charset val="186"/>
      <scheme val="minor"/>
    </font>
    <font>
      <sz val="11"/>
      <color rgb="FFFF0000"/>
      <name val="Calibri"/>
      <family val="2"/>
      <charset val="186"/>
      <scheme val="minor"/>
    </font>
    <font>
      <sz val="11"/>
      <color rgb="FF00B050"/>
      <name val="Calibri"/>
      <family val="2"/>
      <charset val="186"/>
      <scheme val="minor"/>
    </font>
    <font>
      <sz val="11"/>
      <name val="Calibri"/>
      <family val="2"/>
      <scheme val="minor"/>
    </font>
    <font>
      <sz val="11"/>
      <color rgb="FF0070C0"/>
      <name val="Calibri"/>
      <family val="2"/>
      <charset val="186"/>
      <scheme val="minor"/>
    </font>
    <font>
      <sz val="11"/>
      <color theme="1"/>
      <name val="Calibri"/>
      <family val="2"/>
      <charset val="186"/>
      <scheme val="minor"/>
    </font>
    <font>
      <vertAlign val="superscript"/>
      <sz val="11"/>
      <name val="Calibri"/>
      <family val="2"/>
      <scheme val="minor"/>
    </font>
    <font>
      <b/>
      <sz val="10"/>
      <color rgb="FF000000"/>
      <name val="Times New Roman"/>
      <family val="1"/>
      <charset val="186"/>
    </font>
    <font>
      <sz val="10"/>
      <color rgb="FF000000"/>
      <name val="Times New Roman"/>
      <family val="1"/>
      <charset val="186"/>
    </font>
    <font>
      <sz val="10"/>
      <name val="Times New Roman"/>
      <family val="1"/>
    </font>
  </fonts>
  <fills count="4">
    <fill>
      <patternFill patternType="none"/>
    </fill>
    <fill>
      <patternFill patternType="gray125"/>
    </fill>
    <fill>
      <patternFill patternType="solid">
        <fgColor theme="0"/>
        <bgColor indexed="64"/>
      </patternFill>
    </fill>
    <fill>
      <patternFill patternType="solid">
        <fgColor rgb="FFFFCC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0" fontId="1" fillId="0" borderId="0"/>
    <xf numFmtId="164" fontId="1" fillId="0" borderId="0" applyFont="0" applyFill="0" applyBorder="0" applyAlignment="0" applyProtection="0"/>
    <xf numFmtId="43" fontId="9" fillId="0" borderId="0" applyFont="0" applyFill="0" applyBorder="0" applyAlignment="0" applyProtection="0"/>
  </cellStyleXfs>
  <cellXfs count="181">
    <xf numFmtId="0" fontId="0" fillId="0" borderId="0" xfId="0"/>
    <xf numFmtId="0" fontId="3" fillId="0" borderId="0" xfId="1" applyFont="1" applyAlignment="1">
      <alignment wrapText="1"/>
    </xf>
    <xf numFmtId="0" fontId="5" fillId="0" borderId="0" xfId="1" applyFont="1" applyAlignment="1">
      <alignment vertical="center" wrapText="1"/>
    </xf>
    <xf numFmtId="0" fontId="6" fillId="0" borderId="0" xfId="1" applyFont="1" applyAlignment="1">
      <alignment vertical="center" wrapText="1"/>
    </xf>
    <xf numFmtId="0" fontId="3" fillId="2" borderId="1" xfId="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8" fillId="0" borderId="0" xfId="1" applyFont="1" applyAlignment="1">
      <alignment vertical="center" wrapText="1"/>
    </xf>
    <xf numFmtId="0" fontId="5" fillId="0" borderId="0" xfId="1" applyFont="1" applyAlignment="1">
      <alignment vertical="top"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wrapText="1"/>
    </xf>
    <xf numFmtId="0" fontId="7" fillId="0" borderId="0" xfId="0" applyFont="1" applyAlignment="1">
      <alignment vertical="center"/>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wrapText="1"/>
    </xf>
    <xf numFmtId="0" fontId="7" fillId="0" borderId="0" xfId="0" applyFont="1" applyAlignment="1">
      <alignment horizontal="center" vertical="center"/>
    </xf>
    <xf numFmtId="0" fontId="3" fillId="2" borderId="6" xfId="1" applyFont="1" applyFill="1" applyBorder="1" applyAlignment="1">
      <alignment horizontal="center" vertical="center" wrapText="1"/>
    </xf>
    <xf numFmtId="4" fontId="3" fillId="2" borderId="1" xfId="1" applyNumberFormat="1" applyFont="1" applyFill="1" applyBorder="1" applyAlignment="1">
      <alignment horizontal="center" vertical="center" wrapText="1"/>
    </xf>
    <xf numFmtId="3" fontId="3" fillId="2" borderId="4" xfId="2" applyNumberFormat="1" applyFont="1" applyFill="1" applyBorder="1" applyAlignment="1">
      <alignment horizontal="center" vertical="center" wrapText="1"/>
    </xf>
    <xf numFmtId="0" fontId="2" fillId="2" borderId="19" xfId="1" applyFont="1" applyFill="1" applyBorder="1" applyAlignment="1">
      <alignment horizontal="center" vertical="top" wrapText="1"/>
    </xf>
    <xf numFmtId="0" fontId="3" fillId="2" borderId="25" xfId="1" applyFont="1" applyFill="1" applyBorder="1" applyAlignment="1">
      <alignment vertical="center" wrapText="1"/>
    </xf>
    <xf numFmtId="0" fontId="3" fillId="2" borderId="27" xfId="1" applyFont="1" applyFill="1" applyBorder="1" applyAlignment="1">
      <alignment vertical="center" wrapText="1"/>
    </xf>
    <xf numFmtId="0" fontId="3" fillId="2" borderId="27" xfId="1" applyFont="1" applyFill="1" applyBorder="1" applyAlignment="1">
      <alignment vertical="top" wrapText="1"/>
    </xf>
    <xf numFmtId="0" fontId="3" fillId="2" borderId="19" xfId="1" applyFont="1" applyFill="1" applyBorder="1" applyAlignment="1">
      <alignment horizontal="center" vertical="center" wrapText="1"/>
    </xf>
    <xf numFmtId="3" fontId="3" fillId="2" borderId="19" xfId="2" applyNumberFormat="1" applyFont="1" applyFill="1" applyBorder="1" applyAlignment="1">
      <alignment horizontal="center" vertical="center" wrapText="1"/>
    </xf>
    <xf numFmtId="166" fontId="3" fillId="2" borderId="19" xfId="2" applyNumberFormat="1" applyFont="1" applyFill="1" applyBorder="1" applyAlignment="1">
      <alignment horizontal="center" vertical="center" wrapText="1"/>
    </xf>
    <xf numFmtId="0" fontId="3" fillId="2" borderId="20" xfId="1" applyFont="1" applyFill="1" applyBorder="1" applyAlignment="1">
      <alignment vertical="center" wrapText="1"/>
    </xf>
    <xf numFmtId="2" fontId="7" fillId="0" borderId="1" xfId="0" quotePrefix="1" applyNumberFormat="1" applyFont="1" applyBorder="1" applyAlignment="1">
      <alignment vertical="center" wrapText="1"/>
    </xf>
    <xf numFmtId="0" fontId="3" fillId="2" borderId="4" xfId="1" applyFont="1" applyFill="1" applyBorder="1" applyAlignment="1">
      <alignment horizontal="center" vertical="center" wrapText="1"/>
    </xf>
    <xf numFmtId="0" fontId="5" fillId="0" borderId="0" xfId="1" applyFont="1" applyAlignment="1">
      <alignment wrapText="1"/>
    </xf>
    <xf numFmtId="0" fontId="11" fillId="2" borderId="1" xfId="0" applyFont="1" applyFill="1" applyBorder="1" applyAlignment="1">
      <alignment horizontal="center" vertical="center"/>
    </xf>
    <xf numFmtId="0" fontId="11" fillId="2" borderId="1" xfId="0" applyFont="1" applyFill="1" applyBorder="1" applyAlignment="1">
      <alignment vertical="center"/>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0" fontId="12" fillId="2" borderId="1" xfId="0" applyFont="1" applyFill="1" applyBorder="1" applyAlignment="1">
      <alignment vertical="center" wrapText="1"/>
    </xf>
    <xf numFmtId="0" fontId="0" fillId="0" borderId="0" xfId="0" applyAlignment="1">
      <alignment wrapText="1"/>
    </xf>
    <xf numFmtId="3" fontId="3" fillId="2" borderId="4" xfId="1" applyNumberFormat="1" applyFont="1" applyFill="1" applyBorder="1" applyAlignment="1">
      <alignment horizontal="center" vertical="top" wrapText="1"/>
    </xf>
    <xf numFmtId="3" fontId="3" fillId="2" borderId="3" xfId="1" applyNumberFormat="1" applyFont="1" applyFill="1" applyBorder="1" applyAlignment="1">
      <alignment horizontal="center" vertical="top" wrapText="1"/>
    </xf>
    <xf numFmtId="0" fontId="3" fillId="2" borderId="0" xfId="1" applyFont="1" applyFill="1" applyAlignment="1">
      <alignment wrapText="1"/>
    </xf>
    <xf numFmtId="165" fontId="3" fillId="2" borderId="0" xfId="2" applyNumberFormat="1" applyFont="1" applyFill="1" applyAlignment="1">
      <alignment wrapText="1"/>
    </xf>
    <xf numFmtId="0" fontId="2" fillId="2" borderId="0" xfId="1" applyFont="1" applyFill="1" applyAlignment="1">
      <alignment horizontal="left" vertical="top"/>
    </xf>
    <xf numFmtId="0" fontId="3" fillId="2" borderId="0" xfId="1" applyFont="1" applyFill="1" applyAlignment="1">
      <alignment horizontal="left" vertical="top" wrapText="1"/>
    </xf>
    <xf numFmtId="0" fontId="3" fillId="2" borderId="21" xfId="1" applyFont="1" applyFill="1" applyBorder="1" applyAlignment="1">
      <alignment horizontal="center" vertical="center" wrapText="1"/>
    </xf>
    <xf numFmtId="0" fontId="3" fillId="2" borderId="22" xfId="1" applyFont="1" applyFill="1" applyBorder="1" applyAlignment="1">
      <alignment horizontal="center" vertical="center" wrapText="1"/>
    </xf>
    <xf numFmtId="4" fontId="3" fillId="2" borderId="4" xfId="1" applyNumberFormat="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27" xfId="1" applyFont="1" applyFill="1" applyBorder="1" applyAlignment="1">
      <alignment vertical="center"/>
    </xf>
    <xf numFmtId="3" fontId="3" fillId="2" borderId="1" xfId="1" applyNumberFormat="1" applyFont="1" applyFill="1" applyBorder="1" applyAlignment="1">
      <alignment horizontal="center" vertical="center" wrapText="1"/>
    </xf>
    <xf numFmtId="3" fontId="3" fillId="2" borderId="27" xfId="1" applyNumberFormat="1" applyFont="1" applyFill="1" applyBorder="1" applyAlignment="1">
      <alignment vertical="top" wrapText="1"/>
    </xf>
    <xf numFmtId="3" fontId="3" fillId="2" borderId="27" xfId="1" applyNumberFormat="1" applyFont="1" applyFill="1" applyBorder="1" applyAlignment="1">
      <alignment vertical="center" wrapText="1"/>
    </xf>
    <xf numFmtId="0" fontId="3" fillId="2" borderId="2" xfId="1" applyFont="1" applyFill="1" applyBorder="1" applyAlignment="1">
      <alignment horizontal="center" vertical="center" wrapText="1"/>
    </xf>
    <xf numFmtId="3" fontId="3" fillId="2" borderId="2" xfId="2" applyNumberFormat="1" applyFont="1" applyFill="1" applyBorder="1" applyAlignment="1">
      <alignment horizontal="center" vertical="center" wrapText="1"/>
    </xf>
    <xf numFmtId="0" fontId="3" fillId="2" borderId="30" xfId="1" applyFont="1" applyFill="1" applyBorder="1" applyAlignment="1">
      <alignment vertical="center" wrapText="1"/>
    </xf>
    <xf numFmtId="0" fontId="3" fillId="2" borderId="0" xfId="1" applyFont="1" applyFill="1" applyAlignment="1">
      <alignment horizontal="left" vertical="center" wrapText="1"/>
    </xf>
    <xf numFmtId="4" fontId="3" fillId="2" borderId="0" xfId="1" applyNumberFormat="1" applyFont="1" applyFill="1" applyAlignment="1">
      <alignment horizontal="center" vertical="top" wrapText="1"/>
    </xf>
    <xf numFmtId="3" fontId="3" fillId="2" borderId="0" xfId="1" applyNumberFormat="1" applyFont="1" applyFill="1" applyAlignment="1">
      <alignment wrapText="1"/>
    </xf>
    <xf numFmtId="3" fontId="3" fillId="2" borderId="0" xfId="1" applyNumberFormat="1" applyFont="1" applyFill="1" applyAlignment="1">
      <alignment horizontal="center" vertical="top" wrapText="1"/>
    </xf>
    <xf numFmtId="0" fontId="3" fillId="2" borderId="0" xfId="1" applyFont="1" applyFill="1" applyAlignment="1">
      <alignment horizontal="center" vertical="center" wrapText="1"/>
    </xf>
    <xf numFmtId="0" fontId="3" fillId="2" borderId="0" xfId="1" applyFont="1" applyFill="1" applyAlignment="1">
      <alignment horizontal="center" vertical="top" wrapText="1"/>
    </xf>
    <xf numFmtId="3" fontId="3" fillId="2" borderId="0" xfId="2" applyNumberFormat="1" applyFont="1" applyFill="1" applyBorder="1" applyAlignment="1">
      <alignment horizontal="center" vertical="center" wrapText="1"/>
    </xf>
    <xf numFmtId="0" fontId="3" fillId="2" borderId="0" xfId="1" applyFont="1" applyFill="1" applyAlignment="1">
      <alignment vertical="center" wrapText="1"/>
    </xf>
    <xf numFmtId="0" fontId="3" fillId="2" borderId="0" xfId="0" applyFont="1" applyFill="1"/>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4" fontId="3" fillId="2" borderId="0" xfId="1" applyNumberFormat="1" applyFont="1" applyFill="1" applyAlignment="1">
      <alignment wrapText="1"/>
    </xf>
    <xf numFmtId="166" fontId="3" fillId="2" borderId="1" xfId="2" applyNumberFormat="1" applyFont="1" applyFill="1" applyBorder="1" applyAlignment="1">
      <alignment horizontal="center" vertical="center" wrapText="1"/>
    </xf>
    <xf numFmtId="3" fontId="3" fillId="2" borderId="0" xfId="0" applyNumberFormat="1" applyFont="1" applyFill="1"/>
    <xf numFmtId="3" fontId="3" fillId="2" borderId="1" xfId="1" applyNumberFormat="1" applyFont="1" applyFill="1" applyBorder="1" applyAlignment="1">
      <alignment horizontal="center" vertical="top" wrapText="1"/>
    </xf>
    <xf numFmtId="4" fontId="3" fillId="2" borderId="1" xfId="1" applyNumberFormat="1" applyFont="1" applyFill="1" applyBorder="1" applyAlignment="1">
      <alignment horizontal="center" vertical="top" wrapText="1"/>
    </xf>
    <xf numFmtId="166" fontId="3" fillId="2" borderId="2" xfId="2" applyNumberFormat="1" applyFont="1" applyFill="1" applyBorder="1" applyAlignment="1">
      <alignment horizontal="center" vertical="center" wrapText="1"/>
    </xf>
    <xf numFmtId="0" fontId="3" fillId="2" borderId="1" xfId="1" applyFont="1" applyFill="1" applyBorder="1" applyAlignment="1">
      <alignment vertical="center" wrapText="1"/>
    </xf>
    <xf numFmtId="0" fontId="2" fillId="2" borderId="0" xfId="1" applyFont="1" applyFill="1" applyAlignment="1">
      <alignment vertical="top"/>
    </xf>
    <xf numFmtId="0" fontId="2" fillId="2" borderId="0" xfId="1" applyFont="1" applyFill="1" applyAlignment="1">
      <alignment vertical="top" wrapText="1"/>
    </xf>
    <xf numFmtId="0" fontId="3" fillId="2" borderId="0" xfId="1" applyFont="1" applyFill="1" applyAlignment="1">
      <alignment vertical="top"/>
    </xf>
    <xf numFmtId="0" fontId="2" fillId="2" borderId="19" xfId="1" applyFont="1" applyFill="1" applyBorder="1" applyAlignment="1">
      <alignment horizontal="left" vertical="top" wrapText="1"/>
    </xf>
    <xf numFmtId="0" fontId="2" fillId="2" borderId="2" xfId="1" applyFont="1" applyFill="1" applyBorder="1" applyAlignment="1">
      <alignment horizontal="center" vertical="top" wrapText="1"/>
    </xf>
    <xf numFmtId="43" fontId="3" fillId="2" borderId="0" xfId="3" applyFont="1" applyFill="1"/>
    <xf numFmtId="4" fontId="3" fillId="2" borderId="0" xfId="0" applyNumberFormat="1" applyFont="1" applyFill="1"/>
    <xf numFmtId="4" fontId="3" fillId="2" borderId="0" xfId="1" applyNumberFormat="1" applyFont="1" applyFill="1" applyAlignment="1">
      <alignment horizontal="left" vertical="top" wrapText="1"/>
    </xf>
    <xf numFmtId="0" fontId="2" fillId="2" borderId="7" xfId="0" applyFont="1" applyFill="1" applyBorder="1" applyAlignment="1">
      <alignment horizontal="center" vertical="center" wrapText="1"/>
    </xf>
    <xf numFmtId="4" fontId="3" fillId="3" borderId="3" xfId="1" applyNumberFormat="1" applyFont="1" applyFill="1" applyBorder="1" applyAlignment="1">
      <alignment horizontal="center" vertical="top" wrapText="1"/>
    </xf>
    <xf numFmtId="0" fontId="3" fillId="3" borderId="1" xfId="1" applyFont="1" applyFill="1" applyBorder="1" applyAlignment="1">
      <alignment horizontal="center" vertical="center" wrapText="1"/>
    </xf>
    <xf numFmtId="0" fontId="3" fillId="3" borderId="27" xfId="1" applyFont="1" applyFill="1" applyBorder="1" applyAlignment="1">
      <alignment vertical="center" wrapText="1"/>
    </xf>
    <xf numFmtId="3" fontId="3" fillId="3" borderId="1" xfId="2" applyNumberFormat="1" applyFont="1" applyFill="1" applyBorder="1" applyAlignment="1">
      <alignment horizontal="center" vertical="center" wrapText="1"/>
    </xf>
    <xf numFmtId="3" fontId="3" fillId="3" borderId="1" xfId="1" applyNumberFormat="1" applyFont="1" applyFill="1" applyBorder="1" applyAlignment="1">
      <alignment horizontal="center" vertical="center" wrapText="1"/>
    </xf>
    <xf numFmtId="0" fontId="12" fillId="3" borderId="1" xfId="0" applyFont="1" applyFill="1" applyBorder="1" applyAlignment="1">
      <alignment vertical="center" wrapText="1"/>
    </xf>
    <xf numFmtId="0" fontId="11" fillId="3" borderId="1" xfId="0" applyFont="1" applyFill="1" applyBorder="1" applyAlignment="1">
      <alignment vertical="center"/>
    </xf>
    <xf numFmtId="0" fontId="12" fillId="3" borderId="1" xfId="0" applyFont="1" applyFill="1" applyBorder="1" applyAlignment="1">
      <alignment vertical="center"/>
    </xf>
    <xf numFmtId="0" fontId="11" fillId="3" borderId="1" xfId="0" applyFont="1" applyFill="1" applyBorder="1" applyAlignment="1">
      <alignment vertical="center" wrapText="1"/>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2" fontId="7" fillId="3" borderId="1" xfId="0" quotePrefix="1" applyNumberFormat="1" applyFont="1" applyFill="1" applyBorder="1" applyAlignment="1">
      <alignment vertical="center" wrapText="1"/>
    </xf>
    <xf numFmtId="0" fontId="7" fillId="3" borderId="1" xfId="0" applyFont="1" applyFill="1" applyBorder="1" applyAlignment="1">
      <alignment wrapText="1"/>
    </xf>
    <xf numFmtId="0" fontId="7" fillId="3" borderId="1" xfId="0" applyFont="1" applyFill="1" applyBorder="1" applyAlignment="1">
      <alignment horizontal="left" vertical="top" wrapText="1"/>
    </xf>
    <xf numFmtId="0" fontId="3" fillId="3" borderId="0" xfId="1" applyFont="1" applyFill="1" applyAlignment="1">
      <alignment horizontal="center" vertical="center" wrapText="1"/>
    </xf>
    <xf numFmtId="0" fontId="3" fillId="2" borderId="10" xfId="1" applyFont="1" applyFill="1" applyBorder="1" applyAlignment="1">
      <alignment horizontal="center" vertical="top" wrapText="1"/>
    </xf>
    <xf numFmtId="0" fontId="3" fillId="2" borderId="26" xfId="1" applyFont="1" applyFill="1" applyBorder="1" applyAlignment="1">
      <alignment horizontal="center" vertical="top" wrapText="1"/>
    </xf>
    <xf numFmtId="0" fontId="3" fillId="2" borderId="28" xfId="1" applyFont="1" applyFill="1" applyBorder="1" applyAlignment="1">
      <alignment horizontal="center" vertical="top" wrapText="1"/>
    </xf>
    <xf numFmtId="0" fontId="2" fillId="2" borderId="10" xfId="1" applyFont="1" applyFill="1" applyBorder="1" applyAlignment="1">
      <alignment horizontal="center" vertical="top" wrapText="1"/>
    </xf>
    <xf numFmtId="0" fontId="2" fillId="2" borderId="17" xfId="1" applyFont="1" applyFill="1" applyBorder="1" applyAlignment="1">
      <alignment horizontal="center" vertical="top" wrapText="1"/>
    </xf>
    <xf numFmtId="3" fontId="3" fillId="2" borderId="2" xfId="1" applyNumberFormat="1" applyFont="1" applyFill="1" applyBorder="1" applyAlignment="1">
      <alignment horizontal="center" vertical="top" wrapText="1"/>
    </xf>
    <xf numFmtId="3" fontId="3" fillId="2" borderId="4" xfId="1" applyNumberFormat="1" applyFont="1" applyFill="1" applyBorder="1" applyAlignment="1">
      <alignment horizontal="center" vertical="top" wrapText="1"/>
    </xf>
    <xf numFmtId="4" fontId="3" fillId="2" borderId="11" xfId="1" applyNumberFormat="1" applyFont="1" applyFill="1" applyBorder="1" applyAlignment="1">
      <alignment horizontal="center" vertical="top" wrapText="1"/>
    </xf>
    <xf numFmtId="4" fontId="3" fillId="2" borderId="3" xfId="1" applyNumberFormat="1" applyFont="1" applyFill="1" applyBorder="1" applyAlignment="1">
      <alignment horizontal="center" vertical="top" wrapText="1"/>
    </xf>
    <xf numFmtId="4" fontId="3" fillId="2" borderId="4" xfId="1" applyNumberFormat="1" applyFont="1" applyFill="1" applyBorder="1" applyAlignment="1">
      <alignment horizontal="center" vertical="top" wrapText="1"/>
    </xf>
    <xf numFmtId="3" fontId="3" fillId="2" borderId="11" xfId="1" applyNumberFormat="1" applyFont="1" applyFill="1" applyBorder="1" applyAlignment="1">
      <alignment horizontal="center" vertical="top" wrapText="1"/>
    </xf>
    <xf numFmtId="3" fontId="3" fillId="2" borderId="3" xfId="1" applyNumberFormat="1" applyFont="1" applyFill="1" applyBorder="1" applyAlignment="1">
      <alignment horizontal="center" vertical="top" wrapText="1"/>
    </xf>
    <xf numFmtId="4" fontId="3" fillId="2" borderId="2" xfId="1" quotePrefix="1" applyNumberFormat="1" applyFont="1" applyFill="1" applyBorder="1" applyAlignment="1">
      <alignment horizontal="center" vertical="top" wrapText="1"/>
    </xf>
    <xf numFmtId="4" fontId="3" fillId="2" borderId="4" xfId="1" quotePrefix="1" applyNumberFormat="1" applyFont="1" applyFill="1" applyBorder="1" applyAlignment="1">
      <alignment horizontal="center" vertical="top" wrapText="1"/>
    </xf>
    <xf numFmtId="0" fontId="2" fillId="2" borderId="11" xfId="1" applyFont="1" applyFill="1" applyBorder="1" applyAlignment="1">
      <alignment horizontal="center" vertical="top" wrapText="1"/>
    </xf>
    <xf numFmtId="0" fontId="2" fillId="2" borderId="18" xfId="1" applyFont="1" applyFill="1" applyBorder="1" applyAlignment="1">
      <alignment horizontal="center" vertical="top" wrapText="1"/>
    </xf>
    <xf numFmtId="0" fontId="2" fillId="2" borderId="12" xfId="1" applyFont="1" applyFill="1" applyBorder="1" applyAlignment="1">
      <alignment horizontal="center" vertical="top" wrapText="1"/>
    </xf>
    <xf numFmtId="0" fontId="2" fillId="2" borderId="13" xfId="1" applyFont="1" applyFill="1" applyBorder="1" applyAlignment="1">
      <alignment horizontal="center" vertical="top" wrapText="1"/>
    </xf>
    <xf numFmtId="0" fontId="2" fillId="2" borderId="14" xfId="1" applyFont="1" applyFill="1" applyBorder="1" applyAlignment="1">
      <alignment horizontal="center" vertical="top" wrapText="1"/>
    </xf>
    <xf numFmtId="0" fontId="2" fillId="2" borderId="23" xfId="1" applyFont="1" applyFill="1" applyBorder="1" applyAlignment="1">
      <alignment horizontal="center" vertical="top" wrapText="1"/>
    </xf>
    <xf numFmtId="0" fontId="2" fillId="2" borderId="24" xfId="1" applyFont="1" applyFill="1" applyBorder="1" applyAlignment="1">
      <alignment horizontal="center" vertical="top" wrapText="1"/>
    </xf>
    <xf numFmtId="0" fontId="2" fillId="2" borderId="3" xfId="1" applyFont="1" applyFill="1" applyBorder="1" applyAlignment="1">
      <alignment horizontal="center" vertical="top" wrapText="1"/>
    </xf>
    <xf numFmtId="165" fontId="2" fillId="2" borderId="11" xfId="2" applyNumberFormat="1" applyFont="1" applyFill="1" applyBorder="1" applyAlignment="1">
      <alignment horizontal="center" vertical="top" wrapText="1"/>
    </xf>
    <xf numFmtId="165" fontId="2" fillId="2" borderId="18" xfId="2" applyNumberFormat="1" applyFont="1" applyFill="1" applyBorder="1" applyAlignment="1">
      <alignment horizontal="center" vertical="top" wrapText="1"/>
    </xf>
    <xf numFmtId="0" fontId="3" fillId="2" borderId="1" xfId="1" applyFont="1" applyFill="1" applyBorder="1" applyAlignment="1">
      <alignment horizontal="center" vertical="top" wrapText="1"/>
    </xf>
    <xf numFmtId="0" fontId="3" fillId="2" borderId="2" xfId="1" applyFont="1" applyFill="1" applyBorder="1" applyAlignment="1">
      <alignment horizontal="center" vertical="top" wrapText="1"/>
    </xf>
    <xf numFmtId="0" fontId="3" fillId="2" borderId="4" xfId="1" applyFont="1" applyFill="1" applyBorder="1" applyAlignment="1">
      <alignment horizontal="center" vertical="top" wrapText="1"/>
    </xf>
    <xf numFmtId="4" fontId="3" fillId="2" borderId="2" xfId="1" applyNumberFormat="1" applyFont="1" applyFill="1" applyBorder="1" applyAlignment="1">
      <alignment horizontal="center" vertical="top" wrapText="1"/>
    </xf>
    <xf numFmtId="3" fontId="3" fillId="2" borderId="1" xfId="1" applyNumberFormat="1" applyFont="1" applyFill="1" applyBorder="1" applyAlignment="1">
      <alignment horizontal="center" vertical="top" wrapText="1"/>
    </xf>
    <xf numFmtId="3" fontId="3" fillId="2" borderId="18" xfId="1" applyNumberFormat="1" applyFont="1" applyFill="1" applyBorder="1" applyAlignment="1">
      <alignment horizontal="center" vertical="top" wrapText="1"/>
    </xf>
    <xf numFmtId="3" fontId="3" fillId="2" borderId="2" xfId="1" applyNumberFormat="1" applyFont="1" applyFill="1" applyBorder="1" applyAlignment="1">
      <alignment horizontal="center" vertical="top"/>
    </xf>
    <xf numFmtId="3" fontId="3" fillId="2" borderId="3" xfId="1" applyNumberFormat="1" applyFont="1" applyFill="1" applyBorder="1" applyAlignment="1">
      <alignment horizontal="center" vertical="top"/>
    </xf>
    <xf numFmtId="3" fontId="3" fillId="2" borderId="18" xfId="1" applyNumberFormat="1" applyFont="1" applyFill="1" applyBorder="1" applyAlignment="1">
      <alignment horizontal="center" vertical="top"/>
    </xf>
    <xf numFmtId="0" fontId="3" fillId="2" borderId="29" xfId="1" applyFont="1" applyFill="1" applyBorder="1" applyAlignment="1">
      <alignment horizontal="center" vertical="top" wrapText="1"/>
    </xf>
    <xf numFmtId="0" fontId="3" fillId="2" borderId="17" xfId="1" applyFont="1" applyFill="1" applyBorder="1" applyAlignment="1">
      <alignment horizontal="center" vertical="top" wrapText="1"/>
    </xf>
    <xf numFmtId="3" fontId="3" fillId="2" borderId="2" xfId="0" applyNumberFormat="1" applyFont="1" applyFill="1" applyBorder="1" applyAlignment="1">
      <alignment horizontal="center" vertical="top"/>
    </xf>
    <xf numFmtId="3" fontId="3" fillId="2" borderId="3" xfId="0" applyNumberFormat="1" applyFont="1" applyFill="1" applyBorder="1" applyAlignment="1">
      <alignment horizontal="center" vertical="top"/>
    </xf>
    <xf numFmtId="3" fontId="3" fillId="2" borderId="18" xfId="0" applyNumberFormat="1" applyFont="1" applyFill="1" applyBorder="1" applyAlignment="1">
      <alignment horizontal="center" vertical="top"/>
    </xf>
    <xf numFmtId="0" fontId="2" fillId="2" borderId="1" xfId="1" applyFont="1" applyFill="1" applyBorder="1" applyAlignment="1">
      <alignment horizontal="center" vertical="top" wrapText="1"/>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18" xfId="0" applyFont="1" applyFill="1" applyBorder="1" applyAlignment="1">
      <alignment horizontal="center" vertical="top"/>
    </xf>
    <xf numFmtId="4" fontId="3" fillId="2" borderId="1" xfId="1" quotePrefix="1" applyNumberFormat="1" applyFont="1" applyFill="1" applyBorder="1" applyAlignment="1">
      <alignment horizontal="center" vertical="top" wrapText="1"/>
    </xf>
    <xf numFmtId="3" fontId="3" fillId="2" borderId="11" xfId="0" applyNumberFormat="1" applyFont="1" applyFill="1" applyBorder="1" applyAlignment="1">
      <alignment horizontal="center" vertical="top"/>
    </xf>
    <xf numFmtId="3" fontId="3" fillId="2" borderId="4" xfId="0" applyNumberFormat="1" applyFont="1" applyFill="1" applyBorder="1" applyAlignment="1">
      <alignment horizontal="center" vertical="top"/>
    </xf>
    <xf numFmtId="0" fontId="3" fillId="2" borderId="3" xfId="1" applyFont="1" applyFill="1" applyBorder="1" applyAlignment="1">
      <alignment horizontal="center" vertical="top" wrapText="1"/>
    </xf>
    <xf numFmtId="0" fontId="3" fillId="2" borderId="18" xfId="1" applyFont="1" applyFill="1" applyBorder="1" applyAlignment="1">
      <alignment horizontal="center" vertical="top" wrapText="1"/>
    </xf>
    <xf numFmtId="0" fontId="3" fillId="2" borderId="2" xfId="1" applyFont="1" applyFill="1" applyBorder="1" applyAlignment="1">
      <alignment horizontal="center" vertical="center" wrapText="1"/>
    </xf>
    <xf numFmtId="0" fontId="3" fillId="2" borderId="4" xfId="1" applyFont="1" applyFill="1" applyBorder="1" applyAlignment="1">
      <alignment horizontal="center" vertical="center" wrapText="1"/>
    </xf>
    <xf numFmtId="4" fontId="3" fillId="2" borderId="2" xfId="1" quotePrefix="1" applyNumberFormat="1" applyFont="1" applyFill="1" applyBorder="1" applyAlignment="1">
      <alignment horizontal="center" vertical="center" wrapText="1"/>
    </xf>
    <xf numFmtId="4" fontId="3" fillId="2" borderId="4" xfId="1" quotePrefix="1" applyNumberFormat="1" applyFont="1" applyFill="1" applyBorder="1" applyAlignment="1">
      <alignment horizontal="center" vertical="center" wrapText="1"/>
    </xf>
    <xf numFmtId="3" fontId="3" fillId="2" borderId="1" xfId="1" applyNumberFormat="1" applyFont="1" applyFill="1" applyBorder="1" applyAlignment="1">
      <alignment horizontal="center" vertical="center" wrapText="1"/>
    </xf>
    <xf numFmtId="3" fontId="3" fillId="2" borderId="2" xfId="1" applyNumberFormat="1" applyFont="1" applyFill="1" applyBorder="1" applyAlignment="1">
      <alignment horizontal="center" vertical="center" wrapText="1"/>
    </xf>
    <xf numFmtId="3" fontId="3" fillId="2" borderId="4" xfId="1" applyNumberFormat="1" applyFont="1" applyFill="1" applyBorder="1" applyAlignment="1">
      <alignment horizontal="center" vertical="center" wrapText="1"/>
    </xf>
    <xf numFmtId="3" fontId="3" fillId="2" borderId="3" xfId="1" applyNumberFormat="1" applyFont="1" applyFill="1" applyBorder="1" applyAlignment="1">
      <alignment horizontal="center" vertical="center" wrapText="1"/>
    </xf>
    <xf numFmtId="0" fontId="2" fillId="2" borderId="16" xfId="1" applyFont="1" applyFill="1" applyBorder="1" applyAlignment="1">
      <alignment horizontal="left" vertical="top" wrapText="1"/>
    </xf>
    <xf numFmtId="0" fontId="2" fillId="2" borderId="20" xfId="1" applyFont="1" applyFill="1" applyBorder="1" applyAlignment="1">
      <alignment horizontal="left" vertical="top" wrapText="1"/>
    </xf>
    <xf numFmtId="0" fontId="2" fillId="2" borderId="15" xfId="1" applyFont="1" applyFill="1" applyBorder="1" applyAlignment="1">
      <alignment horizontal="center" vertical="top" wrapText="1"/>
    </xf>
    <xf numFmtId="0" fontId="2" fillId="2" borderId="19" xfId="1" applyFont="1" applyFill="1" applyBorder="1" applyAlignment="1">
      <alignment horizontal="center" vertical="top" wrapText="1"/>
    </xf>
    <xf numFmtId="165" fontId="2" fillId="2" borderId="15" xfId="2" applyNumberFormat="1" applyFont="1" applyFill="1" applyBorder="1" applyAlignment="1">
      <alignment horizontal="center" vertical="top" wrapText="1"/>
    </xf>
    <xf numFmtId="165" fontId="2" fillId="2" borderId="19" xfId="2" applyNumberFormat="1" applyFont="1" applyFill="1" applyBorder="1" applyAlignment="1">
      <alignment horizontal="center" vertical="top" wrapText="1"/>
    </xf>
    <xf numFmtId="0" fontId="3" fillId="2" borderId="11" xfId="1" applyFont="1" applyFill="1" applyBorder="1" applyAlignment="1">
      <alignment horizontal="center" vertical="top" wrapText="1"/>
    </xf>
    <xf numFmtId="4" fontId="3" fillId="2" borderId="1" xfId="1" applyNumberFormat="1" applyFont="1" applyFill="1" applyBorder="1" applyAlignment="1">
      <alignment horizontal="center" vertical="top" wrapText="1"/>
    </xf>
    <xf numFmtId="43" fontId="3" fillId="2" borderId="2" xfId="3" applyFont="1" applyFill="1" applyBorder="1" applyAlignment="1">
      <alignment horizontal="center" vertical="top" wrapText="1"/>
    </xf>
    <xf numFmtId="43" fontId="3" fillId="2" borderId="3" xfId="3" applyFont="1" applyFill="1" applyBorder="1" applyAlignment="1">
      <alignment horizontal="center" vertical="top" wrapText="1"/>
    </xf>
    <xf numFmtId="43" fontId="3" fillId="2" borderId="4" xfId="3" applyFont="1" applyFill="1" applyBorder="1" applyAlignment="1">
      <alignment horizontal="center" vertical="top" wrapText="1"/>
    </xf>
    <xf numFmtId="4" fontId="3" fillId="3" borderId="2" xfId="1" applyNumberFormat="1" applyFont="1" applyFill="1" applyBorder="1" applyAlignment="1">
      <alignment horizontal="center" vertical="top" wrapText="1"/>
    </xf>
    <xf numFmtId="4" fontId="3" fillId="3" borderId="3" xfId="1" applyNumberFormat="1" applyFont="1" applyFill="1" applyBorder="1" applyAlignment="1">
      <alignment horizontal="center" vertical="top" wrapText="1"/>
    </xf>
    <xf numFmtId="0" fontId="2" fillId="2" borderId="0" xfId="1" applyFont="1" applyFill="1" applyAlignment="1">
      <alignment horizontal="left" vertical="top" wrapText="1"/>
    </xf>
    <xf numFmtId="0" fontId="2" fillId="2" borderId="10"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3" fillId="2" borderId="31" xfId="1" applyFont="1" applyFill="1" applyBorder="1" applyAlignment="1">
      <alignment horizontal="center" vertical="top" wrapText="1"/>
    </xf>
    <xf numFmtId="0" fontId="3" fillId="2" borderId="32" xfId="1" applyFont="1" applyFill="1" applyBorder="1" applyAlignment="1">
      <alignment horizontal="center" vertical="top" wrapText="1"/>
    </xf>
    <xf numFmtId="0" fontId="3" fillId="2" borderId="22" xfId="1" applyFont="1" applyFill="1" applyBorder="1" applyAlignment="1">
      <alignment horizontal="center" vertical="top" wrapText="1"/>
    </xf>
    <xf numFmtId="3" fontId="3" fillId="2" borderId="2" xfId="2" applyNumberFormat="1" applyFont="1" applyFill="1" applyBorder="1" applyAlignment="1">
      <alignment horizontal="center" vertical="center" wrapText="1"/>
    </xf>
    <xf numFmtId="3" fontId="3" fillId="2" borderId="4" xfId="2" applyNumberFormat="1" applyFont="1" applyFill="1" applyBorder="1" applyAlignment="1">
      <alignment horizontal="center" vertical="center" wrapText="1"/>
    </xf>
    <xf numFmtId="0" fontId="3" fillId="2" borderId="30" xfId="1" applyFont="1" applyFill="1" applyBorder="1" applyAlignment="1">
      <alignment horizontal="left" vertical="center" wrapText="1"/>
    </xf>
    <xf numFmtId="0" fontId="3" fillId="2" borderId="25" xfId="1" applyFont="1" applyFill="1" applyBorder="1" applyAlignment="1">
      <alignment horizontal="left" vertical="center" wrapText="1"/>
    </xf>
    <xf numFmtId="0" fontId="3" fillId="2" borderId="3"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vertical="center"/>
    </xf>
  </cellXfs>
  <cellStyles count="4">
    <cellStyle name="Įprastas" xfId="0" builtinId="0"/>
    <cellStyle name="Įprastas 2" xfId="1"/>
    <cellStyle name="Kablelis" xfId="3" builtinId="3"/>
    <cellStyle name="Kablelis 2" xfId="2"/>
  </cellStyles>
  <dxfs count="0"/>
  <tableStyles count="0" defaultTableStyle="TableStyleMedium2" defaultPivotStyle="PivotStyleLight16"/>
  <colors>
    <mruColors>
      <color rgb="FFFFCCFF"/>
      <color rgb="FF66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8"/>
  <sheetViews>
    <sheetView topLeftCell="C10" zoomScale="73" zoomScaleNormal="73" workbookViewId="0">
      <selection activeCell="L12" sqref="L12"/>
    </sheetView>
  </sheetViews>
  <sheetFormatPr defaultColWidth="9.140625" defaultRowHeight="15" x14ac:dyDescent="0.25"/>
  <cols>
    <col min="1" max="1" width="27.85546875" style="43" customWidth="1"/>
    <col min="2" max="2" width="27.28515625" style="43" customWidth="1"/>
    <col min="3" max="3" width="22.28515625" style="43" customWidth="1"/>
    <col min="4" max="4" width="20.28515625" style="43" customWidth="1"/>
    <col min="5" max="5" width="27" style="43" customWidth="1"/>
    <col min="6" max="6" width="17.140625" style="43" customWidth="1"/>
    <col min="7" max="7" width="18.42578125" style="40" customWidth="1"/>
    <col min="8" max="8" width="15.5703125" style="40" customWidth="1"/>
    <col min="9" max="9" width="30.7109375" style="40" customWidth="1"/>
    <col min="10" max="10" width="20.7109375" style="40" customWidth="1"/>
    <col min="11" max="11" width="23.7109375" style="40" customWidth="1"/>
    <col min="12" max="12" width="15.140625" style="40" customWidth="1"/>
    <col min="13" max="13" width="10.42578125" style="40" customWidth="1"/>
    <col min="14" max="14" width="9.140625" style="40"/>
    <col min="15" max="15" width="11.42578125" style="40" customWidth="1"/>
    <col min="16" max="16" width="13" style="41" customWidth="1"/>
    <col min="17" max="17" width="13" style="40" customWidth="1"/>
    <col min="18" max="18" width="255.5703125" style="40" customWidth="1"/>
    <col min="19" max="19" width="67.5703125" style="1" customWidth="1"/>
    <col min="20" max="20" width="16.7109375" style="1" customWidth="1"/>
    <col min="21" max="16384" width="9.140625" style="1"/>
  </cols>
  <sheetData>
    <row r="1" spans="1:20" ht="14.45" customHeight="1" x14ac:dyDescent="0.3">
      <c r="A1" s="75" t="s">
        <v>103</v>
      </c>
      <c r="B1" s="76"/>
      <c r="C1" s="76"/>
      <c r="D1" s="76"/>
      <c r="E1" s="76"/>
      <c r="F1" s="76"/>
      <c r="G1" s="76"/>
      <c r="H1" s="76"/>
    </row>
    <row r="2" spans="1:20" ht="14.45" customHeight="1" x14ac:dyDescent="0.25">
      <c r="A2" s="77" t="s">
        <v>144</v>
      </c>
      <c r="B2" s="76"/>
      <c r="C2" s="76"/>
      <c r="D2" s="76"/>
      <c r="E2" s="76"/>
      <c r="F2" s="76"/>
      <c r="G2" s="76"/>
      <c r="H2" s="76"/>
      <c r="I2" s="76"/>
      <c r="J2" s="76"/>
      <c r="K2" s="76"/>
    </row>
    <row r="3" spans="1:20" thickBot="1" x14ac:dyDescent="0.35">
      <c r="A3" s="63" t="s">
        <v>102</v>
      </c>
      <c r="G3" s="43"/>
      <c r="H3" s="43"/>
      <c r="I3" s="43"/>
      <c r="J3" s="43"/>
      <c r="K3" s="43"/>
    </row>
    <row r="4" spans="1:20" ht="14.45" customHeight="1" x14ac:dyDescent="0.25">
      <c r="A4" s="102" t="s">
        <v>0</v>
      </c>
      <c r="B4" s="113" t="s">
        <v>1</v>
      </c>
      <c r="C4" s="113" t="s">
        <v>2</v>
      </c>
      <c r="D4" s="115" t="s">
        <v>3</v>
      </c>
      <c r="E4" s="116"/>
      <c r="F4" s="117"/>
      <c r="G4" s="113" t="s">
        <v>4</v>
      </c>
      <c r="H4" s="115" t="s">
        <v>5</v>
      </c>
      <c r="I4" s="117"/>
      <c r="J4" s="113" t="s">
        <v>6</v>
      </c>
      <c r="K4" s="113" t="s">
        <v>7</v>
      </c>
      <c r="L4" s="113" t="s">
        <v>8</v>
      </c>
      <c r="M4" s="115" t="s">
        <v>9</v>
      </c>
      <c r="N4" s="117"/>
      <c r="O4" s="113" t="s">
        <v>10</v>
      </c>
      <c r="P4" s="121" t="s">
        <v>11</v>
      </c>
      <c r="Q4" s="113" t="s">
        <v>12</v>
      </c>
      <c r="R4" s="118" t="s">
        <v>13</v>
      </c>
    </row>
    <row r="5" spans="1:20" ht="30.75" thickBot="1" x14ac:dyDescent="0.3">
      <c r="A5" s="103"/>
      <c r="B5" s="114"/>
      <c r="C5" s="114"/>
      <c r="D5" s="78" t="s">
        <v>14</v>
      </c>
      <c r="E5" s="79" t="s">
        <v>15</v>
      </c>
      <c r="F5" s="21" t="s">
        <v>16</v>
      </c>
      <c r="G5" s="114"/>
      <c r="H5" s="21" t="s">
        <v>17</v>
      </c>
      <c r="I5" s="21" t="s">
        <v>18</v>
      </c>
      <c r="J5" s="120"/>
      <c r="K5" s="120"/>
      <c r="L5" s="114"/>
      <c r="M5" s="21" t="s">
        <v>19</v>
      </c>
      <c r="N5" s="21" t="s">
        <v>20</v>
      </c>
      <c r="O5" s="114"/>
      <c r="P5" s="122"/>
      <c r="Q5" s="114"/>
      <c r="R5" s="119"/>
    </row>
    <row r="6" spans="1:20" ht="225" x14ac:dyDescent="0.25">
      <c r="A6" s="99" t="s">
        <v>125</v>
      </c>
      <c r="B6" s="142">
        <f>F6+F12+F20+F22+F24+F26+F28</f>
        <v>227094474</v>
      </c>
      <c r="C6" s="109">
        <v>23510343</v>
      </c>
      <c r="D6" s="106" t="s">
        <v>98</v>
      </c>
      <c r="E6" s="104">
        <v>23510343</v>
      </c>
      <c r="F6" s="109">
        <f>+C6+E6</f>
        <v>47020686</v>
      </c>
      <c r="G6" s="109">
        <v>0</v>
      </c>
      <c r="H6" s="30" t="s">
        <v>33</v>
      </c>
      <c r="I6" s="30" t="s">
        <v>36</v>
      </c>
      <c r="J6" s="123" t="s">
        <v>21</v>
      </c>
      <c r="K6" s="138" t="s">
        <v>22</v>
      </c>
      <c r="L6" s="30" t="s">
        <v>23</v>
      </c>
      <c r="M6" s="30">
        <v>0</v>
      </c>
      <c r="N6" s="30" t="s">
        <v>24</v>
      </c>
      <c r="O6" s="20">
        <v>0</v>
      </c>
      <c r="P6" s="20">
        <v>598136</v>
      </c>
      <c r="Q6" s="46" t="s">
        <v>25</v>
      </c>
      <c r="R6" s="22" t="s">
        <v>97</v>
      </c>
      <c r="S6" s="2"/>
      <c r="T6" s="2"/>
    </row>
    <row r="7" spans="1:20" ht="75" x14ac:dyDescent="0.25">
      <c r="A7" s="100"/>
      <c r="B7" s="135"/>
      <c r="C7" s="110"/>
      <c r="D7" s="107"/>
      <c r="E7" s="110"/>
      <c r="F7" s="110"/>
      <c r="G7" s="110"/>
      <c r="H7" s="4" t="s">
        <v>34</v>
      </c>
      <c r="I7" s="4" t="s">
        <v>37</v>
      </c>
      <c r="J7" s="123"/>
      <c r="K7" s="139"/>
      <c r="L7" s="4" t="s">
        <v>80</v>
      </c>
      <c r="M7" s="4">
        <v>0</v>
      </c>
      <c r="N7" s="4" t="s">
        <v>24</v>
      </c>
      <c r="O7" s="5">
        <v>0</v>
      </c>
      <c r="P7" s="5">
        <v>1</v>
      </c>
      <c r="Q7" s="19" t="s">
        <v>25</v>
      </c>
      <c r="R7" s="23" t="s">
        <v>147</v>
      </c>
      <c r="S7" s="6"/>
    </row>
    <row r="8" spans="1:20" ht="315" x14ac:dyDescent="0.25">
      <c r="A8" s="100"/>
      <c r="B8" s="135"/>
      <c r="C8" s="110"/>
      <c r="D8" s="107"/>
      <c r="E8" s="110"/>
      <c r="F8" s="110"/>
      <c r="G8" s="105"/>
      <c r="H8" s="4" t="s">
        <v>35</v>
      </c>
      <c r="I8" s="4" t="s">
        <v>38</v>
      </c>
      <c r="J8" s="123"/>
      <c r="K8" s="139"/>
      <c r="L8" s="4" t="s">
        <v>26</v>
      </c>
      <c r="M8" s="4">
        <v>0</v>
      </c>
      <c r="N8" s="4" t="s">
        <v>24</v>
      </c>
      <c r="O8" s="5">
        <v>0</v>
      </c>
      <c r="P8" s="5">
        <v>4</v>
      </c>
      <c r="Q8" s="19" t="s">
        <v>25</v>
      </c>
      <c r="R8" s="24" t="s">
        <v>94</v>
      </c>
      <c r="S8" s="2"/>
    </row>
    <row r="9" spans="1:20" ht="210" x14ac:dyDescent="0.25">
      <c r="A9" s="100"/>
      <c r="B9" s="135"/>
      <c r="C9" s="110"/>
      <c r="D9" s="107"/>
      <c r="E9" s="110"/>
      <c r="F9" s="110"/>
      <c r="G9" s="104">
        <v>28653906</v>
      </c>
      <c r="H9" s="4" t="s">
        <v>41</v>
      </c>
      <c r="I9" s="4" t="s">
        <v>43</v>
      </c>
      <c r="J9" s="123"/>
      <c r="K9" s="139"/>
      <c r="L9" s="4" t="s">
        <v>32</v>
      </c>
      <c r="M9" s="4">
        <v>0</v>
      </c>
      <c r="N9" s="4" t="s">
        <v>24</v>
      </c>
      <c r="O9" s="5">
        <v>0</v>
      </c>
      <c r="P9" s="5">
        <v>654000</v>
      </c>
      <c r="Q9" s="4" t="s">
        <v>25</v>
      </c>
      <c r="R9" s="24" t="s">
        <v>176</v>
      </c>
      <c r="S9" s="2"/>
    </row>
    <row r="10" spans="1:20" ht="126.75" customHeight="1" x14ac:dyDescent="0.25">
      <c r="A10" s="100"/>
      <c r="B10" s="135"/>
      <c r="C10" s="110"/>
      <c r="D10" s="107"/>
      <c r="E10" s="110"/>
      <c r="F10" s="110"/>
      <c r="G10" s="105"/>
      <c r="H10" s="4" t="s">
        <v>44</v>
      </c>
      <c r="I10" s="4" t="s">
        <v>45</v>
      </c>
      <c r="J10" s="123"/>
      <c r="K10" s="139"/>
      <c r="L10" s="4" t="s">
        <v>31</v>
      </c>
      <c r="M10" s="4">
        <v>0</v>
      </c>
      <c r="N10" s="4">
        <v>2020</v>
      </c>
      <c r="O10" s="5" t="s">
        <v>24</v>
      </c>
      <c r="P10" s="5">
        <v>13</v>
      </c>
      <c r="Q10" s="4" t="s">
        <v>25</v>
      </c>
      <c r="R10" s="23" t="s">
        <v>177</v>
      </c>
    </row>
    <row r="11" spans="1:20" ht="409.5" x14ac:dyDescent="0.25">
      <c r="A11" s="100"/>
      <c r="B11" s="135"/>
      <c r="C11" s="105"/>
      <c r="D11" s="108"/>
      <c r="E11" s="105"/>
      <c r="F11" s="105"/>
      <c r="G11" s="38">
        <f>+F6-G9</f>
        <v>18366780</v>
      </c>
      <c r="H11" s="4" t="s">
        <v>27</v>
      </c>
      <c r="I11" s="4" t="s">
        <v>39</v>
      </c>
      <c r="J11" s="123"/>
      <c r="K11" s="139"/>
      <c r="L11" s="4" t="s">
        <v>76</v>
      </c>
      <c r="M11" s="4">
        <v>0</v>
      </c>
      <c r="N11" s="4">
        <v>2020</v>
      </c>
      <c r="O11" s="5" t="s">
        <v>24</v>
      </c>
      <c r="P11" s="5">
        <v>527800</v>
      </c>
      <c r="Q11" s="19" t="s">
        <v>25</v>
      </c>
      <c r="R11" s="24" t="s">
        <v>178</v>
      </c>
      <c r="S11" s="2"/>
    </row>
    <row r="12" spans="1:20" ht="225" x14ac:dyDescent="0.25">
      <c r="A12" s="100"/>
      <c r="B12" s="135"/>
      <c r="C12" s="104">
        <v>112511527</v>
      </c>
      <c r="D12" s="126" t="s">
        <v>98</v>
      </c>
      <c r="E12" s="104">
        <f>+F12-C12</f>
        <v>19854976</v>
      </c>
      <c r="F12" s="104">
        <v>132366503</v>
      </c>
      <c r="G12" s="104">
        <v>0</v>
      </c>
      <c r="H12" s="4" t="s">
        <v>33</v>
      </c>
      <c r="I12" s="18" t="s">
        <v>36</v>
      </c>
      <c r="J12" s="123" t="s">
        <v>28</v>
      </c>
      <c r="K12" s="139"/>
      <c r="L12" s="4" t="s">
        <v>23</v>
      </c>
      <c r="M12" s="4">
        <v>0</v>
      </c>
      <c r="N12" s="4" t="s">
        <v>24</v>
      </c>
      <c r="O12" s="5">
        <v>0</v>
      </c>
      <c r="P12" s="5">
        <v>793508</v>
      </c>
      <c r="Q12" s="19" t="s">
        <v>25</v>
      </c>
      <c r="R12" s="23" t="s">
        <v>97</v>
      </c>
      <c r="S12" s="6"/>
    </row>
    <row r="13" spans="1:20" ht="75" x14ac:dyDescent="0.25">
      <c r="A13" s="100"/>
      <c r="B13" s="135"/>
      <c r="C13" s="110"/>
      <c r="D13" s="107"/>
      <c r="E13" s="110"/>
      <c r="F13" s="110"/>
      <c r="G13" s="110"/>
      <c r="H13" s="4" t="s">
        <v>34</v>
      </c>
      <c r="I13" s="18" t="s">
        <v>37</v>
      </c>
      <c r="J13" s="123"/>
      <c r="K13" s="139"/>
      <c r="L13" s="4" t="s">
        <v>80</v>
      </c>
      <c r="M13" s="4">
        <v>0</v>
      </c>
      <c r="N13" s="4" t="s">
        <v>24</v>
      </c>
      <c r="O13" s="5">
        <v>0</v>
      </c>
      <c r="P13" s="5">
        <v>9</v>
      </c>
      <c r="Q13" s="19" t="s">
        <v>25</v>
      </c>
      <c r="R13" s="23" t="str">
        <f>R7</f>
        <v>The target value of number of territorial strategies is set equal to the number of regional centres in a corresponding NUTS II region (1 in Capital region, 9 in Mid-West region), assuming that 3 bigest cities may draft a single strategy with neighbouring municipalities of urban agglomeration.  Same territorial strategy applies to all actions of PO5 and ITI. When aggregating the final amount, double counting is removed at the level of ITI.
Value of indicator 2024 "0", because, achievement upon completion in the first supported projects.</v>
      </c>
    </row>
    <row r="14" spans="1:20" ht="300" x14ac:dyDescent="0.25">
      <c r="A14" s="100"/>
      <c r="B14" s="135"/>
      <c r="C14" s="110"/>
      <c r="D14" s="107"/>
      <c r="E14" s="110"/>
      <c r="F14" s="110"/>
      <c r="G14" s="105"/>
      <c r="H14" s="4" t="s">
        <v>35</v>
      </c>
      <c r="I14" s="18" t="s">
        <v>38</v>
      </c>
      <c r="J14" s="123"/>
      <c r="K14" s="139"/>
      <c r="L14" s="4" t="s">
        <v>26</v>
      </c>
      <c r="M14" s="4">
        <v>0</v>
      </c>
      <c r="N14" s="4" t="s">
        <v>24</v>
      </c>
      <c r="O14" s="5">
        <v>0</v>
      </c>
      <c r="P14" s="5">
        <v>22</v>
      </c>
      <c r="Q14" s="19" t="s">
        <v>25</v>
      </c>
      <c r="R14" s="24" t="s">
        <v>95</v>
      </c>
    </row>
    <row r="15" spans="1:20" ht="225" x14ac:dyDescent="0.25">
      <c r="A15" s="100"/>
      <c r="B15" s="135"/>
      <c r="C15" s="110"/>
      <c r="D15" s="107"/>
      <c r="E15" s="110"/>
      <c r="F15" s="110"/>
      <c r="G15" s="104">
        <v>73688082</v>
      </c>
      <c r="H15" s="4" t="s">
        <v>41</v>
      </c>
      <c r="I15" s="18" t="s">
        <v>43</v>
      </c>
      <c r="J15" s="123"/>
      <c r="K15" s="139"/>
      <c r="L15" s="4" t="s">
        <v>32</v>
      </c>
      <c r="M15" s="4">
        <v>0</v>
      </c>
      <c r="N15" s="4" t="s">
        <v>24</v>
      </c>
      <c r="O15" s="5">
        <v>0</v>
      </c>
      <c r="P15" s="5">
        <v>1682000</v>
      </c>
      <c r="Q15" s="4" t="s">
        <v>25</v>
      </c>
      <c r="R15" s="24" t="s">
        <v>179</v>
      </c>
      <c r="S15" s="2"/>
    </row>
    <row r="16" spans="1:20" ht="195" x14ac:dyDescent="0.25">
      <c r="A16" s="100"/>
      <c r="B16" s="135"/>
      <c r="C16" s="110"/>
      <c r="D16" s="107"/>
      <c r="E16" s="110"/>
      <c r="F16" s="110"/>
      <c r="G16" s="105"/>
      <c r="H16" s="4" t="s">
        <v>44</v>
      </c>
      <c r="I16" s="18" t="s">
        <v>45</v>
      </c>
      <c r="J16" s="123"/>
      <c r="K16" s="139"/>
      <c r="L16" s="4" t="s">
        <v>31</v>
      </c>
      <c r="M16" s="4">
        <v>0</v>
      </c>
      <c r="N16" s="4">
        <v>2020</v>
      </c>
      <c r="O16" s="5" t="s">
        <v>24</v>
      </c>
      <c r="P16" s="5">
        <v>34</v>
      </c>
      <c r="Q16" s="4" t="s">
        <v>25</v>
      </c>
      <c r="R16" s="23" t="s">
        <v>180</v>
      </c>
    </row>
    <row r="17" spans="1:19" ht="409.5" x14ac:dyDescent="0.25">
      <c r="A17" s="100"/>
      <c r="B17" s="135"/>
      <c r="C17" s="105"/>
      <c r="D17" s="108"/>
      <c r="E17" s="105"/>
      <c r="F17" s="105"/>
      <c r="G17" s="38">
        <f>+F12-G15</f>
        <v>58678421</v>
      </c>
      <c r="H17" s="4" t="s">
        <v>27</v>
      </c>
      <c r="I17" s="18" t="s">
        <v>40</v>
      </c>
      <c r="J17" s="123"/>
      <c r="K17" s="139"/>
      <c r="L17" s="4" t="s">
        <v>76</v>
      </c>
      <c r="M17" s="4">
        <v>0</v>
      </c>
      <c r="N17" s="4">
        <v>2020</v>
      </c>
      <c r="O17" s="5" t="s">
        <v>24</v>
      </c>
      <c r="P17" s="5">
        <v>1686200</v>
      </c>
      <c r="Q17" s="19" t="s">
        <v>25</v>
      </c>
      <c r="R17" s="24" t="s">
        <v>181</v>
      </c>
      <c r="S17" s="2"/>
    </row>
    <row r="18" spans="1:19" ht="182.25" customHeight="1" x14ac:dyDescent="0.25">
      <c r="A18" s="100"/>
      <c r="B18" s="135"/>
      <c r="C18" s="104">
        <v>2000000</v>
      </c>
      <c r="D18" s="111" t="s">
        <v>137</v>
      </c>
      <c r="E18" s="104">
        <v>2000000</v>
      </c>
      <c r="F18" s="104">
        <v>4000000</v>
      </c>
      <c r="G18" s="39">
        <v>4000000</v>
      </c>
      <c r="H18" s="4" t="s">
        <v>136</v>
      </c>
      <c r="I18" s="18" t="s">
        <v>118</v>
      </c>
      <c r="J18" s="124" t="s">
        <v>21</v>
      </c>
      <c r="K18" s="139"/>
      <c r="L18" s="4" t="s">
        <v>91</v>
      </c>
      <c r="M18" s="4">
        <v>0</v>
      </c>
      <c r="N18" s="4" t="s">
        <v>24</v>
      </c>
      <c r="O18" s="5">
        <v>0</v>
      </c>
      <c r="P18" s="5">
        <v>3700</v>
      </c>
      <c r="Q18" s="19" t="s">
        <v>25</v>
      </c>
      <c r="R18" s="24" t="s">
        <v>160</v>
      </c>
      <c r="S18" s="2"/>
    </row>
    <row r="19" spans="1:19" ht="165.75" customHeight="1" x14ac:dyDescent="0.25">
      <c r="A19" s="100"/>
      <c r="B19" s="135"/>
      <c r="C19" s="105"/>
      <c r="D19" s="112"/>
      <c r="E19" s="105"/>
      <c r="F19" s="105"/>
      <c r="G19" s="39"/>
      <c r="H19" s="4" t="s">
        <v>27</v>
      </c>
      <c r="I19" s="18" t="s">
        <v>40</v>
      </c>
      <c r="J19" s="125"/>
      <c r="K19" s="139"/>
      <c r="L19" s="4" t="s">
        <v>76</v>
      </c>
      <c r="M19" s="4">
        <v>0</v>
      </c>
      <c r="N19" s="4">
        <v>2020</v>
      </c>
      <c r="O19" s="5" t="s">
        <v>24</v>
      </c>
      <c r="P19" s="5">
        <v>28200</v>
      </c>
      <c r="Q19" s="19" t="s">
        <v>25</v>
      </c>
      <c r="R19" s="24" t="s">
        <v>161</v>
      </c>
      <c r="S19" s="2"/>
    </row>
    <row r="20" spans="1:19" ht="405" x14ac:dyDescent="0.25">
      <c r="A20" s="100"/>
      <c r="B20" s="135"/>
      <c r="C20" s="104">
        <v>12000000</v>
      </c>
      <c r="D20" s="111" t="s">
        <v>137</v>
      </c>
      <c r="E20" s="104">
        <v>2117647</v>
      </c>
      <c r="F20" s="127">
        <f>+C20+E20</f>
        <v>14117647</v>
      </c>
      <c r="G20" s="104">
        <v>14117647</v>
      </c>
      <c r="H20" s="4" t="s">
        <v>168</v>
      </c>
      <c r="I20" s="18" t="s">
        <v>118</v>
      </c>
      <c r="J20" s="124" t="s">
        <v>28</v>
      </c>
      <c r="K20" s="139"/>
      <c r="L20" s="4" t="s">
        <v>91</v>
      </c>
      <c r="M20" s="4">
        <v>0</v>
      </c>
      <c r="N20" s="4" t="s">
        <v>24</v>
      </c>
      <c r="O20" s="5">
        <v>0</v>
      </c>
      <c r="P20" s="5">
        <v>13000</v>
      </c>
      <c r="Q20" s="4" t="s">
        <v>25</v>
      </c>
      <c r="R20" s="23" t="s">
        <v>182</v>
      </c>
      <c r="S20" s="2"/>
    </row>
    <row r="21" spans="1:19" ht="255" x14ac:dyDescent="0.25">
      <c r="A21" s="100"/>
      <c r="B21" s="135"/>
      <c r="C21" s="105"/>
      <c r="D21" s="112"/>
      <c r="E21" s="105"/>
      <c r="F21" s="127"/>
      <c r="G21" s="105"/>
      <c r="H21" s="4" t="s">
        <v>27</v>
      </c>
      <c r="I21" s="18" t="s">
        <v>39</v>
      </c>
      <c r="J21" s="125"/>
      <c r="K21" s="139"/>
      <c r="L21" s="4" t="s">
        <v>76</v>
      </c>
      <c r="M21" s="4">
        <v>0</v>
      </c>
      <c r="N21" s="4">
        <v>2020</v>
      </c>
      <c r="O21" s="5" t="s">
        <v>24</v>
      </c>
      <c r="P21" s="5">
        <v>99500</v>
      </c>
      <c r="Q21" s="4" t="s">
        <v>25</v>
      </c>
      <c r="R21" s="23" t="s">
        <v>183</v>
      </c>
      <c r="S21" s="2"/>
    </row>
    <row r="22" spans="1:19" ht="409.5" x14ac:dyDescent="0.25">
      <c r="A22" s="100"/>
      <c r="B22" s="135"/>
      <c r="C22" s="104">
        <f>F22/2</f>
        <v>850000</v>
      </c>
      <c r="D22" s="111" t="s">
        <v>138</v>
      </c>
      <c r="E22" s="104">
        <f>F22/2</f>
        <v>850000</v>
      </c>
      <c r="F22" s="104">
        <f>G22</f>
        <v>1700000</v>
      </c>
      <c r="G22" s="104">
        <v>1700000</v>
      </c>
      <c r="H22" s="4" t="s">
        <v>115</v>
      </c>
      <c r="I22" s="18" t="s">
        <v>118</v>
      </c>
      <c r="J22" s="124" t="s">
        <v>21</v>
      </c>
      <c r="K22" s="139"/>
      <c r="L22" s="4" t="s">
        <v>91</v>
      </c>
      <c r="M22" s="4">
        <v>0</v>
      </c>
      <c r="N22" s="4" t="s">
        <v>24</v>
      </c>
      <c r="O22" s="5">
        <v>0</v>
      </c>
      <c r="P22" s="5">
        <v>1700</v>
      </c>
      <c r="Q22" s="4" t="s">
        <v>25</v>
      </c>
      <c r="R22" s="23" t="s">
        <v>128</v>
      </c>
      <c r="S22" s="2"/>
    </row>
    <row r="23" spans="1:19" ht="240" x14ac:dyDescent="0.25">
      <c r="A23" s="100"/>
      <c r="B23" s="135"/>
      <c r="C23" s="105"/>
      <c r="D23" s="112"/>
      <c r="E23" s="105"/>
      <c r="F23" s="105"/>
      <c r="G23" s="105"/>
      <c r="H23" s="4" t="s">
        <v>27</v>
      </c>
      <c r="I23" s="18" t="s">
        <v>39</v>
      </c>
      <c r="J23" s="125"/>
      <c r="K23" s="139"/>
      <c r="L23" s="4" t="s">
        <v>76</v>
      </c>
      <c r="M23" s="4">
        <v>0</v>
      </c>
      <c r="N23" s="4">
        <v>2020</v>
      </c>
      <c r="O23" s="5" t="s">
        <v>24</v>
      </c>
      <c r="P23" s="5">
        <v>12000</v>
      </c>
      <c r="Q23" s="4" t="s">
        <v>25</v>
      </c>
      <c r="R23" s="23" t="s">
        <v>129</v>
      </c>
      <c r="S23" s="2"/>
    </row>
    <row r="24" spans="1:19" ht="405" x14ac:dyDescent="0.25">
      <c r="A24" s="100"/>
      <c r="B24" s="135"/>
      <c r="C24" s="104">
        <f>ROUND(F24*0.85,0)</f>
        <v>4500000</v>
      </c>
      <c r="D24" s="141" t="s">
        <v>138</v>
      </c>
      <c r="E24" s="104">
        <f>ROUND(F24*0.15,0)</f>
        <v>794118</v>
      </c>
      <c r="F24" s="104">
        <f>G24</f>
        <v>5294118</v>
      </c>
      <c r="G24" s="104">
        <v>5294118</v>
      </c>
      <c r="H24" s="4" t="s">
        <v>115</v>
      </c>
      <c r="I24" s="18" t="s">
        <v>118</v>
      </c>
      <c r="J24" s="124" t="s">
        <v>28</v>
      </c>
      <c r="K24" s="139"/>
      <c r="L24" s="4" t="s">
        <v>91</v>
      </c>
      <c r="M24" s="4">
        <v>0</v>
      </c>
      <c r="N24" s="4" t="s">
        <v>24</v>
      </c>
      <c r="O24" s="5">
        <v>0</v>
      </c>
      <c r="P24" s="5">
        <v>5300</v>
      </c>
      <c r="Q24" s="4" t="s">
        <v>25</v>
      </c>
      <c r="R24" s="23" t="s">
        <v>126</v>
      </c>
      <c r="S24" s="2"/>
    </row>
    <row r="25" spans="1:19" ht="240" x14ac:dyDescent="0.25">
      <c r="A25" s="100"/>
      <c r="B25" s="135"/>
      <c r="C25" s="105"/>
      <c r="D25" s="141"/>
      <c r="E25" s="105"/>
      <c r="F25" s="105"/>
      <c r="G25" s="105"/>
      <c r="H25" s="4" t="s">
        <v>27</v>
      </c>
      <c r="I25" s="18" t="s">
        <v>39</v>
      </c>
      <c r="J25" s="125"/>
      <c r="K25" s="139"/>
      <c r="L25" s="4" t="s">
        <v>76</v>
      </c>
      <c r="M25" s="4">
        <v>0</v>
      </c>
      <c r="N25" s="4">
        <v>2020</v>
      </c>
      <c r="O25" s="5" t="s">
        <v>24</v>
      </c>
      <c r="P25" s="5">
        <v>31700</v>
      </c>
      <c r="Q25" s="4" t="s">
        <v>25</v>
      </c>
      <c r="R25" s="23" t="s">
        <v>127</v>
      </c>
      <c r="S25" s="2"/>
    </row>
    <row r="26" spans="1:19" ht="210" x14ac:dyDescent="0.25">
      <c r="A26" s="100"/>
      <c r="B26" s="135"/>
      <c r="C26" s="104">
        <v>3723132</v>
      </c>
      <c r="D26" s="141" t="s">
        <v>101</v>
      </c>
      <c r="E26" s="104">
        <v>3723132</v>
      </c>
      <c r="F26" s="104">
        <f>+C26+E26</f>
        <v>7446264</v>
      </c>
      <c r="G26" s="104">
        <f>+F26</f>
        <v>7446264</v>
      </c>
      <c r="H26" s="4" t="s">
        <v>41</v>
      </c>
      <c r="I26" s="4" t="s">
        <v>43</v>
      </c>
      <c r="J26" s="124" t="s">
        <v>21</v>
      </c>
      <c r="K26" s="139"/>
      <c r="L26" s="4" t="s">
        <v>32</v>
      </c>
      <c r="M26" s="4">
        <v>0</v>
      </c>
      <c r="N26" s="4" t="s">
        <v>24</v>
      </c>
      <c r="O26" s="5">
        <v>0</v>
      </c>
      <c r="P26" s="5">
        <v>170000</v>
      </c>
      <c r="Q26" s="4" t="s">
        <v>25</v>
      </c>
      <c r="R26" s="24" t="s">
        <v>184</v>
      </c>
      <c r="S26" s="6"/>
    </row>
    <row r="27" spans="1:19" ht="105" x14ac:dyDescent="0.25">
      <c r="A27" s="100"/>
      <c r="B27" s="135"/>
      <c r="C27" s="105"/>
      <c r="D27" s="141"/>
      <c r="E27" s="105"/>
      <c r="F27" s="105"/>
      <c r="G27" s="105"/>
      <c r="H27" s="4" t="s">
        <v>44</v>
      </c>
      <c r="I27" s="18" t="s">
        <v>45</v>
      </c>
      <c r="J27" s="125"/>
      <c r="K27" s="139"/>
      <c r="L27" s="4" t="s">
        <v>31</v>
      </c>
      <c r="M27" s="4">
        <v>0</v>
      </c>
      <c r="N27" s="4">
        <v>2020</v>
      </c>
      <c r="O27" s="5" t="s">
        <v>24</v>
      </c>
      <c r="P27" s="69">
        <v>3.4</v>
      </c>
      <c r="Q27" s="4" t="s">
        <v>25</v>
      </c>
      <c r="R27" s="23" t="s">
        <v>185</v>
      </c>
      <c r="S27" s="2"/>
    </row>
    <row r="28" spans="1:19" ht="195" x14ac:dyDescent="0.25">
      <c r="A28" s="100"/>
      <c r="B28" s="135"/>
      <c r="C28" s="104">
        <v>16276868</v>
      </c>
      <c r="D28" s="141" t="s">
        <v>101</v>
      </c>
      <c r="E28" s="104">
        <v>2872388</v>
      </c>
      <c r="F28" s="104">
        <f>+C28+E28</f>
        <v>19149256</v>
      </c>
      <c r="G28" s="104">
        <f>+F28</f>
        <v>19149256</v>
      </c>
      <c r="H28" s="4" t="s">
        <v>41</v>
      </c>
      <c r="I28" s="4" t="s">
        <v>43</v>
      </c>
      <c r="J28" s="124" t="s">
        <v>28</v>
      </c>
      <c r="K28" s="139"/>
      <c r="L28" s="4" t="s">
        <v>91</v>
      </c>
      <c r="M28" s="4">
        <v>0</v>
      </c>
      <c r="N28" s="4" t="s">
        <v>24</v>
      </c>
      <c r="O28" s="5">
        <v>0</v>
      </c>
      <c r="P28" s="5">
        <v>437000</v>
      </c>
      <c r="Q28" s="4" t="s">
        <v>25</v>
      </c>
      <c r="R28" s="24" t="s">
        <v>186</v>
      </c>
      <c r="S28" s="2"/>
    </row>
    <row r="29" spans="1:19" ht="105" x14ac:dyDescent="0.25">
      <c r="A29" s="101"/>
      <c r="B29" s="143"/>
      <c r="C29" s="105"/>
      <c r="D29" s="141"/>
      <c r="E29" s="105"/>
      <c r="F29" s="105"/>
      <c r="G29" s="105"/>
      <c r="H29" s="4" t="s">
        <v>44</v>
      </c>
      <c r="I29" s="18" t="s">
        <v>45</v>
      </c>
      <c r="J29" s="125"/>
      <c r="K29" s="139"/>
      <c r="L29" s="4" t="s">
        <v>31</v>
      </c>
      <c r="M29" s="4">
        <v>0</v>
      </c>
      <c r="N29" s="4">
        <v>2020</v>
      </c>
      <c r="O29" s="5" t="s">
        <v>24</v>
      </c>
      <c r="P29" s="69">
        <v>8.6999999999999993</v>
      </c>
      <c r="Q29" s="4" t="s">
        <v>25</v>
      </c>
      <c r="R29" s="23" t="s">
        <v>187</v>
      </c>
      <c r="S29" s="2"/>
    </row>
    <row r="30" spans="1:19" ht="100.9" customHeight="1" x14ac:dyDescent="0.25">
      <c r="A30" s="132" t="s">
        <v>124</v>
      </c>
      <c r="B30" s="134">
        <f>F30</f>
        <v>113390395</v>
      </c>
      <c r="C30" s="104">
        <f>ROUND(F30*0.85,0)</f>
        <v>96381836</v>
      </c>
      <c r="D30" s="137" t="s">
        <v>99</v>
      </c>
      <c r="E30" s="104">
        <f>ROUND(F30*0.15,0)</f>
        <v>17008559</v>
      </c>
      <c r="F30" s="104">
        <f>G30+G33</f>
        <v>113390395</v>
      </c>
      <c r="G30" s="104">
        <v>0</v>
      </c>
      <c r="H30" s="4" t="s">
        <v>33</v>
      </c>
      <c r="I30" s="4" t="s">
        <v>36</v>
      </c>
      <c r="J30" s="124" t="s">
        <v>28</v>
      </c>
      <c r="K30" s="139"/>
      <c r="L30" s="4" t="s">
        <v>23</v>
      </c>
      <c r="M30" s="4">
        <v>0</v>
      </c>
      <c r="N30" s="4" t="s">
        <v>24</v>
      </c>
      <c r="O30" s="5">
        <v>0</v>
      </c>
      <c r="P30" s="5">
        <v>0</v>
      </c>
      <c r="Q30" s="4" t="s">
        <v>25</v>
      </c>
      <c r="R30" s="23" t="s">
        <v>87</v>
      </c>
      <c r="S30" s="2"/>
    </row>
    <row r="31" spans="1:19" ht="75" x14ac:dyDescent="0.25">
      <c r="A31" s="100"/>
      <c r="B31" s="135"/>
      <c r="C31" s="110"/>
      <c r="D31" s="137"/>
      <c r="E31" s="110"/>
      <c r="F31" s="110"/>
      <c r="G31" s="110"/>
      <c r="H31" s="4" t="s">
        <v>34</v>
      </c>
      <c r="I31" s="4" t="s">
        <v>37</v>
      </c>
      <c r="J31" s="144"/>
      <c r="K31" s="139"/>
      <c r="L31" s="4" t="s">
        <v>80</v>
      </c>
      <c r="M31" s="4">
        <v>0</v>
      </c>
      <c r="N31" s="4" t="s">
        <v>24</v>
      </c>
      <c r="O31" s="5">
        <v>0</v>
      </c>
      <c r="P31" s="5">
        <v>0</v>
      </c>
      <c r="Q31" s="4" t="s">
        <v>25</v>
      </c>
      <c r="R31" s="23" t="str">
        <f>R30</f>
        <v>Action supports the integrated territorial strategies, which also includes support from action 5.1.1, therefore is eliminated due to avoid double counting.</v>
      </c>
      <c r="S31" s="2"/>
    </row>
    <row r="32" spans="1:19" ht="45" x14ac:dyDescent="0.25">
      <c r="A32" s="100"/>
      <c r="B32" s="135"/>
      <c r="C32" s="110"/>
      <c r="D32" s="137"/>
      <c r="E32" s="110"/>
      <c r="F32" s="110"/>
      <c r="G32" s="105"/>
      <c r="H32" s="4" t="s">
        <v>35</v>
      </c>
      <c r="I32" s="4" t="s">
        <v>38</v>
      </c>
      <c r="J32" s="144"/>
      <c r="K32" s="139"/>
      <c r="L32" s="4" t="s">
        <v>26</v>
      </c>
      <c r="M32" s="4">
        <v>0</v>
      </c>
      <c r="N32" s="4" t="s">
        <v>24</v>
      </c>
      <c r="O32" s="5">
        <v>0</v>
      </c>
      <c r="P32" s="5">
        <v>0</v>
      </c>
      <c r="Q32" s="4" t="s">
        <v>25</v>
      </c>
      <c r="R32" s="23" t="s">
        <v>88</v>
      </c>
      <c r="S32" s="2"/>
    </row>
    <row r="33" spans="1:19" ht="360" customHeight="1" x14ac:dyDescent="0.25">
      <c r="A33" s="100"/>
      <c r="B33" s="135"/>
      <c r="C33" s="110"/>
      <c r="D33" s="137"/>
      <c r="E33" s="110"/>
      <c r="F33" s="110"/>
      <c r="G33" s="129">
        <v>113390395</v>
      </c>
      <c r="H33" s="4" t="s">
        <v>41</v>
      </c>
      <c r="I33" s="4" t="s">
        <v>42</v>
      </c>
      <c r="J33" s="144"/>
      <c r="K33" s="139"/>
      <c r="L33" s="4" t="s">
        <v>32</v>
      </c>
      <c r="M33" s="4">
        <v>0</v>
      </c>
      <c r="N33" s="4" t="s">
        <v>24</v>
      </c>
      <c r="O33" s="5">
        <v>0</v>
      </c>
      <c r="P33" s="5">
        <v>1294000</v>
      </c>
      <c r="Q33" s="4" t="s">
        <v>25</v>
      </c>
      <c r="R33" s="24" t="s">
        <v>139</v>
      </c>
      <c r="S33" s="7"/>
    </row>
    <row r="34" spans="1:19" ht="105" x14ac:dyDescent="0.25">
      <c r="A34" s="100"/>
      <c r="B34" s="135"/>
      <c r="C34" s="110"/>
      <c r="D34" s="137"/>
      <c r="E34" s="110"/>
      <c r="F34" s="110"/>
      <c r="G34" s="130"/>
      <c r="H34" s="4" t="s">
        <v>44</v>
      </c>
      <c r="I34" s="4" t="s">
        <v>45</v>
      </c>
      <c r="J34" s="144"/>
      <c r="K34" s="139"/>
      <c r="L34" s="4" t="s">
        <v>31</v>
      </c>
      <c r="M34" s="4">
        <v>0</v>
      </c>
      <c r="N34" s="4">
        <v>2020</v>
      </c>
      <c r="O34" s="5" t="s">
        <v>24</v>
      </c>
      <c r="P34" s="5">
        <v>26</v>
      </c>
      <c r="Q34" s="4" t="s">
        <v>25</v>
      </c>
      <c r="R34" s="23" t="s">
        <v>111</v>
      </c>
    </row>
    <row r="35" spans="1:19" ht="57.6" customHeight="1" thickBot="1" x14ac:dyDescent="0.3">
      <c r="A35" s="133"/>
      <c r="B35" s="136"/>
      <c r="C35" s="128"/>
      <c r="D35" s="137"/>
      <c r="E35" s="128"/>
      <c r="F35" s="128"/>
      <c r="G35" s="131"/>
      <c r="H35" s="25" t="s">
        <v>27</v>
      </c>
      <c r="I35" s="25" t="s">
        <v>105</v>
      </c>
      <c r="J35" s="145"/>
      <c r="K35" s="140"/>
      <c r="L35" s="25" t="s">
        <v>31</v>
      </c>
      <c r="M35" s="25">
        <v>0</v>
      </c>
      <c r="N35" s="25">
        <v>2020</v>
      </c>
      <c r="O35" s="26" t="s">
        <v>24</v>
      </c>
      <c r="P35" s="27">
        <v>129.5</v>
      </c>
      <c r="Q35" s="25" t="s">
        <v>25</v>
      </c>
      <c r="R35" s="28" t="s">
        <v>107</v>
      </c>
      <c r="S35" s="3"/>
    </row>
    <row r="36" spans="1:19" x14ac:dyDescent="0.25">
      <c r="A36" s="63"/>
      <c r="B36" s="63" t="s">
        <v>46</v>
      </c>
      <c r="C36" s="70">
        <f>+C6+C18+C22+C26</f>
        <v>30083475</v>
      </c>
      <c r="D36" s="70"/>
      <c r="E36" s="70">
        <f>E6+E22+E26</f>
        <v>28083475</v>
      </c>
      <c r="F36" s="70">
        <f>F6+F22+F26</f>
        <v>56166950</v>
      </c>
      <c r="G36" s="70">
        <f>G6+G9+G11+G22+G26</f>
        <v>56166950</v>
      </c>
      <c r="H36" s="63"/>
      <c r="I36" s="63"/>
      <c r="J36" s="80"/>
      <c r="K36" s="80"/>
      <c r="L36" s="63"/>
      <c r="M36" s="63"/>
      <c r="N36" s="63"/>
      <c r="O36" s="63">
        <f>+SUM(O6:O35)</f>
        <v>0</v>
      </c>
      <c r="P36" s="70">
        <f>+SUM(P6:P35)</f>
        <v>8037994.6000000006</v>
      </c>
      <c r="Q36" s="63"/>
      <c r="R36" s="63"/>
    </row>
    <row r="37" spans="1:19" x14ac:dyDescent="0.25">
      <c r="A37" s="63"/>
      <c r="B37" s="63" t="s">
        <v>47</v>
      </c>
      <c r="C37" s="70">
        <f>C12+C20+C24+C28+C30</f>
        <v>241670231</v>
      </c>
      <c r="D37" s="70"/>
      <c r="E37" s="70">
        <f>E12+E20+E24+E28+E30</f>
        <v>42647688</v>
      </c>
      <c r="F37" s="70">
        <f>F12+F20+F24+F28+F30</f>
        <v>284317919</v>
      </c>
      <c r="G37" s="70">
        <f>G15+G17+G20+G24+G28+G33</f>
        <v>284317919</v>
      </c>
      <c r="H37" s="63"/>
      <c r="I37" s="63"/>
      <c r="J37" s="63"/>
      <c r="K37" s="63"/>
      <c r="L37" s="63"/>
      <c r="M37" s="63"/>
      <c r="N37" s="63"/>
      <c r="O37" s="63"/>
      <c r="P37" s="70"/>
      <c r="Q37" s="63"/>
      <c r="R37" s="74"/>
    </row>
    <row r="38" spans="1:19" x14ac:dyDescent="0.25">
      <c r="A38" s="63"/>
      <c r="B38" s="63"/>
      <c r="C38" s="81">
        <f>C36/(C36+C37)</f>
        <v>0.11070125019748581</v>
      </c>
      <c r="D38" s="63"/>
      <c r="E38" s="63"/>
      <c r="F38" s="63"/>
      <c r="G38" s="80"/>
      <c r="H38" s="63"/>
      <c r="I38" s="63"/>
      <c r="J38" s="63"/>
      <c r="K38" s="63"/>
      <c r="L38" s="63"/>
      <c r="M38" s="63"/>
      <c r="N38" s="63"/>
      <c r="O38" s="63"/>
      <c r="P38" s="63"/>
      <c r="Q38" s="63"/>
      <c r="R38" s="63"/>
    </row>
    <row r="39" spans="1:19" ht="15.75" thickBot="1" x14ac:dyDescent="0.3">
      <c r="C39" s="82"/>
    </row>
    <row r="40" spans="1:19" ht="30.75" thickBot="1" x14ac:dyDescent="0.3">
      <c r="A40" s="83" t="s">
        <v>51</v>
      </c>
      <c r="B40" s="66" t="s">
        <v>53</v>
      </c>
      <c r="C40" s="66" t="s">
        <v>82</v>
      </c>
      <c r="D40" s="66" t="s">
        <v>83</v>
      </c>
      <c r="E40" s="66" t="s">
        <v>6</v>
      </c>
      <c r="F40" s="66" t="s">
        <v>7</v>
      </c>
      <c r="G40" s="66" t="s">
        <v>84</v>
      </c>
      <c r="H40" s="66" t="s">
        <v>10</v>
      </c>
      <c r="I40" s="67" t="s">
        <v>58</v>
      </c>
    </row>
    <row r="41" spans="1:19" ht="100.9" customHeight="1" x14ac:dyDescent="0.25">
      <c r="A41" s="30" t="str">
        <f>H6</f>
        <v>RCO74</v>
      </c>
      <c r="B41" s="30" t="str">
        <f>I6</f>
        <v>Population covered by projects in the framework of strategies for integrated territorial development (gyventojai, kuriems taikomi projektai, vykdomi pagal integruotas teritorinio vystymo programas)</v>
      </c>
      <c r="C41" s="30" t="str">
        <f>L6</f>
        <v xml:space="preserve"> Persons</v>
      </c>
      <c r="D41" s="30">
        <v>0</v>
      </c>
      <c r="E41" s="30" t="s">
        <v>21</v>
      </c>
      <c r="F41" s="30" t="s">
        <v>29</v>
      </c>
      <c r="G41" s="30" t="s">
        <v>24</v>
      </c>
      <c r="H41" s="20">
        <f>O6</f>
        <v>0</v>
      </c>
      <c r="I41" s="20">
        <f>P6</f>
        <v>598136</v>
      </c>
      <c r="L41" s="68"/>
    </row>
    <row r="42" spans="1:19" ht="100.9" customHeight="1" x14ac:dyDescent="0.25">
      <c r="A42" s="4" t="str">
        <f>H12</f>
        <v>RCO74</v>
      </c>
      <c r="B42" s="4" t="str">
        <f>I12</f>
        <v>Population covered by projects in the framework of strategies for integrated territorial development (gyventojai, kuriems taikomi projektai, vykdomi pagal integruotas teritorinio vystymo programas)</v>
      </c>
      <c r="C42" s="4" t="str">
        <f>L12</f>
        <v xml:space="preserve"> Persons</v>
      </c>
      <c r="D42" s="4">
        <v>0</v>
      </c>
      <c r="E42" s="4" t="s">
        <v>30</v>
      </c>
      <c r="F42" s="4" t="s">
        <v>29</v>
      </c>
      <c r="G42" s="4" t="s">
        <v>24</v>
      </c>
      <c r="H42" s="5">
        <f>O12</f>
        <v>0</v>
      </c>
      <c r="I42" s="5">
        <f>P12</f>
        <v>793508</v>
      </c>
      <c r="L42" s="68"/>
    </row>
    <row r="43" spans="1:19" ht="72" customHeight="1" x14ac:dyDescent="0.25">
      <c r="A43" s="4" t="str">
        <f>H7</f>
        <v>RCO75</v>
      </c>
      <c r="B43" s="4" t="str">
        <f>I7</f>
        <v>Strategies for integrated territorial development (integruotos teritorinio vystymo strategijos, kurioms suteikta parama)</v>
      </c>
      <c r="C43" s="4" t="str">
        <f>L7</f>
        <v>contributions to strategies</v>
      </c>
      <c r="D43" s="4">
        <v>0</v>
      </c>
      <c r="E43" s="4" t="s">
        <v>21</v>
      </c>
      <c r="F43" s="4" t="s">
        <v>29</v>
      </c>
      <c r="G43" s="4" t="s">
        <v>24</v>
      </c>
      <c r="H43" s="5">
        <f>O7</f>
        <v>0</v>
      </c>
      <c r="I43" s="5">
        <f>P7</f>
        <v>1</v>
      </c>
    </row>
    <row r="44" spans="1:19" ht="72" customHeight="1" x14ac:dyDescent="0.25">
      <c r="A44" s="4" t="str">
        <f>H13</f>
        <v>RCO75</v>
      </c>
      <c r="B44" s="4" t="str">
        <f>I13</f>
        <v>Strategies for integrated territorial development (integruotos teritorinio vystymo strategijos, kurioms suteikta parama)</v>
      </c>
      <c r="C44" s="4" t="str">
        <f>L13</f>
        <v>contributions to strategies</v>
      </c>
      <c r="D44" s="4">
        <v>0</v>
      </c>
      <c r="E44" s="4" t="s">
        <v>30</v>
      </c>
      <c r="F44" s="4" t="s">
        <v>29</v>
      </c>
      <c r="G44" s="4" t="s">
        <v>24</v>
      </c>
      <c r="H44" s="5">
        <f>O13</f>
        <v>0</v>
      </c>
      <c r="I44" s="5">
        <f>P13</f>
        <v>9</v>
      </c>
    </row>
    <row r="45" spans="1:19" ht="60" x14ac:dyDescent="0.25">
      <c r="A45" s="4" t="str">
        <f>H8</f>
        <v>RCO76</v>
      </c>
      <c r="B45" s="4" t="str">
        <f>I8</f>
        <v>Integrated projects for territorial development (integruoti teritorinio vystymo projektai)</v>
      </c>
      <c r="C45" s="4" t="str">
        <f>L8</f>
        <v>Projects</v>
      </c>
      <c r="D45" s="4">
        <v>0</v>
      </c>
      <c r="E45" s="4" t="s">
        <v>21</v>
      </c>
      <c r="F45" s="4" t="s">
        <v>29</v>
      </c>
      <c r="G45" s="4" t="s">
        <v>24</v>
      </c>
      <c r="H45" s="5">
        <f>O8</f>
        <v>0</v>
      </c>
      <c r="I45" s="5">
        <f>P8</f>
        <v>4</v>
      </c>
    </row>
    <row r="46" spans="1:19" ht="60" x14ac:dyDescent="0.25">
      <c r="A46" s="4" t="str">
        <f>H14</f>
        <v>RCO76</v>
      </c>
      <c r="B46" s="4" t="str">
        <f>I14</f>
        <v>Integrated projects for territorial development (integruoti teritorinio vystymo projektai)</v>
      </c>
      <c r="C46" s="4" t="str">
        <f>L14</f>
        <v>Projects</v>
      </c>
      <c r="D46" s="4">
        <v>0</v>
      </c>
      <c r="E46" s="4" t="s">
        <v>30</v>
      </c>
      <c r="F46" s="4" t="s">
        <v>29</v>
      </c>
      <c r="G46" s="4" t="s">
        <v>24</v>
      </c>
      <c r="H46" s="5">
        <f>O14</f>
        <v>0</v>
      </c>
      <c r="I46" s="5">
        <v>22</v>
      </c>
    </row>
    <row r="47" spans="1:19" ht="75" x14ac:dyDescent="0.25">
      <c r="A47" s="4" t="str">
        <f>H9</f>
        <v>RCO114</v>
      </c>
      <c r="B47" s="4" t="str">
        <f>I9</f>
        <v>Open space created or rehabilitated in urban areas (atviros erdvės, sukurtos arba atkurtos miestų vietovėse)</v>
      </c>
      <c r="C47" s="4" t="str">
        <f>L9</f>
        <v>m2</v>
      </c>
      <c r="D47" s="4">
        <v>0</v>
      </c>
      <c r="E47" s="4" t="s">
        <v>21</v>
      </c>
      <c r="F47" s="4" t="s">
        <v>29</v>
      </c>
      <c r="G47" s="4" t="s">
        <v>24</v>
      </c>
      <c r="H47" s="5">
        <f>O9</f>
        <v>0</v>
      </c>
      <c r="I47" s="5">
        <f>P9+P26</f>
        <v>824000</v>
      </c>
    </row>
    <row r="48" spans="1:19" ht="75" x14ac:dyDescent="0.25">
      <c r="A48" s="4" t="str">
        <f>H15</f>
        <v>RCO114</v>
      </c>
      <c r="B48" s="4" t="str">
        <f>I15</f>
        <v>Open space created or rehabilitated in urban areas (atviros erdvės, sukurtos arba atkurtos miestų vietovėse)</v>
      </c>
      <c r="C48" s="4" t="str">
        <f>L15</f>
        <v>m2</v>
      </c>
      <c r="D48" s="4">
        <v>0</v>
      </c>
      <c r="E48" s="4" t="s">
        <v>30</v>
      </c>
      <c r="F48" s="4" t="s">
        <v>29</v>
      </c>
      <c r="G48" s="4" t="s">
        <v>24</v>
      </c>
      <c r="H48" s="5">
        <f>O15+O33</f>
        <v>0</v>
      </c>
      <c r="I48" s="5">
        <f>P15+P28+P33</f>
        <v>3413000</v>
      </c>
    </row>
    <row r="49" spans="1:30" ht="180" x14ac:dyDescent="0.25">
      <c r="A49" s="4" t="str">
        <f>H22</f>
        <v>specific product</v>
      </c>
      <c r="B49" s="4" t="str">
        <f>I22</f>
        <v>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v>
      </c>
      <c r="C49" s="4" t="str">
        <f>L22</f>
        <v>m2</v>
      </c>
      <c r="D49" s="4">
        <f t="shared" ref="D49" si="0">M22</f>
        <v>0</v>
      </c>
      <c r="E49" s="4" t="s">
        <v>21</v>
      </c>
      <c r="F49" s="4" t="s">
        <v>29</v>
      </c>
      <c r="G49" s="4" t="str">
        <f>N22</f>
        <v>n/a</v>
      </c>
      <c r="H49" s="4">
        <f>O22</f>
        <v>0</v>
      </c>
      <c r="I49" s="49">
        <f>+P18+P22</f>
        <v>5400</v>
      </c>
    </row>
    <row r="50" spans="1:30" ht="180" x14ac:dyDescent="0.25">
      <c r="A50" s="4" t="str">
        <f>H20</f>
        <v>specificoutput</v>
      </c>
      <c r="B50" s="4" t="str">
        <f>I20</f>
        <v>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v>
      </c>
      <c r="C50" s="4" t="str">
        <f>L20</f>
        <v>m2</v>
      </c>
      <c r="D50" s="4">
        <f>M20</f>
        <v>0</v>
      </c>
      <c r="E50" s="4" t="s">
        <v>30</v>
      </c>
      <c r="F50" s="4" t="s">
        <v>29</v>
      </c>
      <c r="G50" s="4" t="str">
        <f>N20</f>
        <v>n/a</v>
      </c>
      <c r="H50" s="4">
        <f>O20</f>
        <v>0</v>
      </c>
      <c r="I50" s="49">
        <f>P20+P24</f>
        <v>18300</v>
      </c>
      <c r="P50" s="63"/>
      <c r="Q50" s="63"/>
      <c r="R50" s="63">
        <f t="shared" ref="R50:AD50" si="1">S20</f>
        <v>0</v>
      </c>
      <c r="S50">
        <f t="shared" si="1"/>
        <v>0</v>
      </c>
      <c r="T50">
        <f t="shared" si="1"/>
        <v>0</v>
      </c>
      <c r="U50">
        <f t="shared" si="1"/>
        <v>0</v>
      </c>
      <c r="V50">
        <f t="shared" si="1"/>
        <v>0</v>
      </c>
      <c r="W50">
        <f t="shared" si="1"/>
        <v>0</v>
      </c>
      <c r="X50">
        <f t="shared" si="1"/>
        <v>0</v>
      </c>
      <c r="Y50">
        <f t="shared" si="1"/>
        <v>0</v>
      </c>
      <c r="Z50">
        <f t="shared" si="1"/>
        <v>0</v>
      </c>
      <c r="AA50">
        <f t="shared" si="1"/>
        <v>0</v>
      </c>
      <c r="AB50">
        <f t="shared" si="1"/>
        <v>0</v>
      </c>
      <c r="AC50">
        <f t="shared" si="1"/>
        <v>0</v>
      </c>
      <c r="AD50">
        <f t="shared" si="1"/>
        <v>0</v>
      </c>
    </row>
    <row r="51" spans="1:30" ht="129.75" customHeight="1" x14ac:dyDescent="0.25">
      <c r="A51" s="4" t="str">
        <f>H35</f>
        <v>specific result</v>
      </c>
      <c r="B51" s="4" t="str">
        <f>I35</f>
        <v>Created or rehabilitated areas, used for economic activity (Sukurtos arba atkurtos teritorijos, naudojamos ekonominei veiklai)</v>
      </c>
      <c r="C51" s="4" t="str">
        <f>L35</f>
        <v>ha</v>
      </c>
      <c r="D51" s="4">
        <v>0</v>
      </c>
      <c r="E51" s="4" t="s">
        <v>30</v>
      </c>
      <c r="F51" s="4" t="s">
        <v>29</v>
      </c>
      <c r="G51" s="4">
        <v>2020</v>
      </c>
      <c r="H51" s="5" t="s">
        <v>24</v>
      </c>
      <c r="I51" s="69">
        <f>P35</f>
        <v>129.5</v>
      </c>
    </row>
    <row r="52" spans="1:30" ht="120" x14ac:dyDescent="0.25">
      <c r="A52" s="4" t="str">
        <f>H10</f>
        <v>RCR52</v>
      </c>
      <c r="B52" s="4" t="str">
        <f>I10</f>
        <v>Rehabilitated land used for green areas, social housing, economic or community activities (rekultivuota žemė, naudojama žaliesiems plotams, socialiniams būstams, ekonominei arba kitai paskirčiai)</v>
      </c>
      <c r="C52" s="4" t="str">
        <f>L10</f>
        <v>ha</v>
      </c>
      <c r="D52" s="4">
        <v>0</v>
      </c>
      <c r="E52" s="4" t="s">
        <v>21</v>
      </c>
      <c r="F52" s="4" t="s">
        <v>29</v>
      </c>
      <c r="G52" s="4">
        <v>2020</v>
      </c>
      <c r="H52" s="5" t="s">
        <v>24</v>
      </c>
      <c r="I52" s="69">
        <f>P10+P27</f>
        <v>16.399999999999999</v>
      </c>
    </row>
    <row r="53" spans="1:30" ht="120" x14ac:dyDescent="0.25">
      <c r="A53" s="4" t="str">
        <f>H16</f>
        <v>RCR52</v>
      </c>
      <c r="B53" s="4" t="str">
        <f>I16</f>
        <v>Rehabilitated land used for green areas, social housing, economic or community activities (rekultivuota žemė, naudojama žaliesiems plotams, socialiniams būstams, ekonominei arba kitai paskirčiai)</v>
      </c>
      <c r="C53" s="4" t="str">
        <f>L16</f>
        <v>ha</v>
      </c>
      <c r="D53" s="4">
        <v>0</v>
      </c>
      <c r="E53" s="4" t="s">
        <v>30</v>
      </c>
      <c r="F53" s="4" t="s">
        <v>29</v>
      </c>
      <c r="G53" s="4">
        <v>2020</v>
      </c>
      <c r="H53" s="5" t="s">
        <v>24</v>
      </c>
      <c r="I53" s="69">
        <f>P16+P29+P34</f>
        <v>68.7</v>
      </c>
    </row>
    <row r="54" spans="1:30" ht="75" x14ac:dyDescent="0.25">
      <c r="A54" s="4" t="str">
        <f>H11</f>
        <v>specific result</v>
      </c>
      <c r="B54" s="4" t="str">
        <f>I11</f>
        <v xml:space="preserve"> Annual users of consolidated public services (Metinis konsoliduotų viešųjų paslaugų vartotojų skaičius)</v>
      </c>
      <c r="C54" s="4" t="str">
        <f>L11</f>
        <v>users/year</v>
      </c>
      <c r="D54" s="4">
        <v>0</v>
      </c>
      <c r="E54" s="4" t="s">
        <v>21</v>
      </c>
      <c r="F54" s="4" t="s">
        <v>29</v>
      </c>
      <c r="G54" s="4">
        <v>2020</v>
      </c>
      <c r="H54" s="5" t="s">
        <v>24</v>
      </c>
      <c r="I54" s="5">
        <f>+P11+P19+P23</f>
        <v>568000</v>
      </c>
    </row>
    <row r="55" spans="1:30" ht="60" x14ac:dyDescent="0.25">
      <c r="A55" s="4" t="str">
        <f>H17</f>
        <v>specific result</v>
      </c>
      <c r="B55" s="4" t="str">
        <f>I17</f>
        <v>Annual users of consolidated public services (Metinis konsoliduotų viešųjų paslaugų vartotojų skaičius)</v>
      </c>
      <c r="C55" s="4" t="str">
        <f>L17</f>
        <v>users/year</v>
      </c>
      <c r="D55" s="4">
        <v>0</v>
      </c>
      <c r="E55" s="4" t="s">
        <v>30</v>
      </c>
      <c r="F55" s="4" t="s">
        <v>29</v>
      </c>
      <c r="G55" s="4">
        <v>2020</v>
      </c>
      <c r="H55" s="5" t="s">
        <v>24</v>
      </c>
      <c r="I55" s="5">
        <f>P17+P21+P25</f>
        <v>1817400</v>
      </c>
    </row>
    <row r="56" spans="1:30" x14ac:dyDescent="0.25">
      <c r="A56" s="63"/>
      <c r="B56" s="63"/>
      <c r="C56" s="63"/>
      <c r="D56" s="63">
        <f>SUM(D41:D55)</f>
        <v>0</v>
      </c>
      <c r="E56" s="63"/>
      <c r="F56" s="63"/>
      <c r="G56" s="63"/>
      <c r="H56" s="63">
        <f>SUM(H41:H55)</f>
        <v>0</v>
      </c>
      <c r="I56" s="70">
        <f>SUM(I41:I55)</f>
        <v>8037994.6000000006</v>
      </c>
      <c r="J56" s="63" t="b">
        <f>I56=P36</f>
        <v>1</v>
      </c>
    </row>
    <row r="57" spans="1:30" x14ac:dyDescent="0.25">
      <c r="A57" s="63"/>
      <c r="B57" s="63"/>
      <c r="C57" s="63"/>
      <c r="D57" s="63"/>
      <c r="E57" s="63"/>
      <c r="F57" s="63"/>
      <c r="G57" s="63"/>
      <c r="H57" s="63"/>
      <c r="I57" s="63"/>
      <c r="J57" s="63"/>
    </row>
    <row r="58" spans="1:30" x14ac:dyDescent="0.25">
      <c r="A58" s="63"/>
      <c r="B58" s="63"/>
      <c r="C58" s="63"/>
      <c r="D58" s="63"/>
      <c r="E58" s="63"/>
      <c r="F58" s="63"/>
      <c r="G58" s="63"/>
      <c r="H58" s="63"/>
      <c r="I58" s="63"/>
      <c r="J58" s="63"/>
    </row>
  </sheetData>
  <mergeCells count="75">
    <mergeCell ref="K6:K35"/>
    <mergeCell ref="D24:D25"/>
    <mergeCell ref="D28:D29"/>
    <mergeCell ref="D26:D27"/>
    <mergeCell ref="B6:B29"/>
    <mergeCell ref="G22:G23"/>
    <mergeCell ref="G24:G25"/>
    <mergeCell ref="J30:J35"/>
    <mergeCell ref="J24:J25"/>
    <mergeCell ref="C26:C27"/>
    <mergeCell ref="C28:C29"/>
    <mergeCell ref="F22:F23"/>
    <mergeCell ref="F24:F25"/>
    <mergeCell ref="E22:E23"/>
    <mergeCell ref="E24:E25"/>
    <mergeCell ref="E30:E35"/>
    <mergeCell ref="F30:F35"/>
    <mergeCell ref="G30:G32"/>
    <mergeCell ref="G33:G35"/>
    <mergeCell ref="A30:A35"/>
    <mergeCell ref="B30:B35"/>
    <mergeCell ref="C30:C35"/>
    <mergeCell ref="D30:D35"/>
    <mergeCell ref="C24:C25"/>
    <mergeCell ref="J26:J27"/>
    <mergeCell ref="J28:J29"/>
    <mergeCell ref="E26:E27"/>
    <mergeCell ref="F26:F27"/>
    <mergeCell ref="E28:E29"/>
    <mergeCell ref="F28:F29"/>
    <mergeCell ref="G28:G29"/>
    <mergeCell ref="J12:J17"/>
    <mergeCell ref="J22:J23"/>
    <mergeCell ref="J6:J11"/>
    <mergeCell ref="D12:D17"/>
    <mergeCell ref="J20:J21"/>
    <mergeCell ref="G12:G14"/>
    <mergeCell ref="F20:F21"/>
    <mergeCell ref="G20:G21"/>
    <mergeCell ref="E20:E21"/>
    <mergeCell ref="E12:E17"/>
    <mergeCell ref="D18:D19"/>
    <mergeCell ref="F18:F19"/>
    <mergeCell ref="J18:J19"/>
    <mergeCell ref="D20:D21"/>
    <mergeCell ref="F12:F17"/>
    <mergeCell ref="R4:R5"/>
    <mergeCell ref="J4:J5"/>
    <mergeCell ref="K4:K5"/>
    <mergeCell ref="L4:L5"/>
    <mergeCell ref="M4:N4"/>
    <mergeCell ref="O4:O5"/>
    <mergeCell ref="P4:P5"/>
    <mergeCell ref="Q4:Q5"/>
    <mergeCell ref="D4:F4"/>
    <mergeCell ref="C18:C19"/>
    <mergeCell ref="E18:E19"/>
    <mergeCell ref="G4:G5"/>
    <mergeCell ref="H4:I4"/>
    <mergeCell ref="A6:A29"/>
    <mergeCell ref="A4:A5"/>
    <mergeCell ref="G26:G27"/>
    <mergeCell ref="D6:D11"/>
    <mergeCell ref="G6:G8"/>
    <mergeCell ref="C6:C11"/>
    <mergeCell ref="C22:C23"/>
    <mergeCell ref="G15:G16"/>
    <mergeCell ref="D22:D23"/>
    <mergeCell ref="E6:E11"/>
    <mergeCell ref="F6:F11"/>
    <mergeCell ref="G9:G10"/>
    <mergeCell ref="C12:C17"/>
    <mergeCell ref="C20:C21"/>
    <mergeCell ref="B4:B5"/>
    <mergeCell ref="C4:C5"/>
  </mergeCells>
  <pageMargins left="0.7" right="0.7" top="0.75" bottom="0.75" header="0.3" footer="0.3"/>
  <pageSetup paperSize="9" scale="1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activeCell="D17" sqref="D17"/>
    </sheetView>
  </sheetViews>
  <sheetFormatPr defaultColWidth="9.140625" defaultRowHeight="15" x14ac:dyDescent="0.25"/>
  <cols>
    <col min="1" max="1" width="9.140625" style="14"/>
    <col min="2" max="2" width="37" style="15" bestFit="1" customWidth="1"/>
    <col min="3" max="3" width="117.85546875" style="16" customWidth="1"/>
    <col min="4" max="4" width="36.85546875" style="17" customWidth="1"/>
    <col min="5" max="16384" width="9.140625" style="11"/>
  </cols>
  <sheetData>
    <row r="1" spans="1:4" ht="14.45" x14ac:dyDescent="0.3">
      <c r="A1" s="8" t="s">
        <v>48</v>
      </c>
      <c r="B1" s="9" t="s">
        <v>49</v>
      </c>
      <c r="C1" s="10" t="s">
        <v>50</v>
      </c>
      <c r="D1" s="11"/>
    </row>
    <row r="2" spans="1:4" ht="14.45" x14ac:dyDescent="0.3">
      <c r="A2" s="8">
        <v>1</v>
      </c>
      <c r="B2" s="9" t="s">
        <v>51</v>
      </c>
      <c r="C2" s="10" t="s">
        <v>121</v>
      </c>
      <c r="D2" s="11"/>
    </row>
    <row r="3" spans="1:4" ht="49.15" customHeight="1" x14ac:dyDescent="0.25">
      <c r="A3" s="8">
        <f>A2+1</f>
        <v>2</v>
      </c>
      <c r="B3" s="9" t="s">
        <v>53</v>
      </c>
      <c r="C3" s="93" t="s">
        <v>197</v>
      </c>
      <c r="D3" s="11"/>
    </row>
    <row r="4" spans="1:4" ht="14.45" x14ac:dyDescent="0.3">
      <c r="A4" s="8">
        <f t="shared" ref="A4:A19" si="0">A3+1</f>
        <v>3</v>
      </c>
      <c r="B4" s="9" t="s">
        <v>54</v>
      </c>
      <c r="C4" s="93" t="s">
        <v>202</v>
      </c>
      <c r="D4" s="11"/>
    </row>
    <row r="5" spans="1:4" ht="14.45" x14ac:dyDescent="0.3">
      <c r="A5" s="8">
        <f t="shared" si="0"/>
        <v>4</v>
      </c>
      <c r="B5" s="9" t="s">
        <v>55</v>
      </c>
      <c r="C5" s="93" t="s">
        <v>119</v>
      </c>
      <c r="D5" s="11"/>
    </row>
    <row r="6" spans="1:4" ht="14.45" x14ac:dyDescent="0.3">
      <c r="A6" s="8">
        <f t="shared" si="0"/>
        <v>5</v>
      </c>
      <c r="B6" s="9" t="s">
        <v>9</v>
      </c>
      <c r="C6" s="94">
        <v>0</v>
      </c>
      <c r="D6" s="11"/>
    </row>
    <row r="7" spans="1:4" ht="14.45" x14ac:dyDescent="0.3">
      <c r="A7" s="8">
        <f t="shared" si="0"/>
        <v>6</v>
      </c>
      <c r="B7" s="9" t="s">
        <v>10</v>
      </c>
      <c r="C7" s="95" t="s">
        <v>120</v>
      </c>
      <c r="D7" s="11"/>
    </row>
    <row r="8" spans="1:4" ht="14.45" x14ac:dyDescent="0.3">
      <c r="A8" s="8">
        <f t="shared" si="0"/>
        <v>7</v>
      </c>
      <c r="B8" s="9" t="s">
        <v>58</v>
      </c>
      <c r="C8" s="93" t="s">
        <v>59</v>
      </c>
      <c r="D8" s="11"/>
    </row>
    <row r="9" spans="1:4" ht="14.45" x14ac:dyDescent="0.3">
      <c r="A9" s="8">
        <f t="shared" si="0"/>
        <v>8</v>
      </c>
      <c r="B9" s="9" t="s">
        <v>60</v>
      </c>
      <c r="C9" s="93" t="s">
        <v>61</v>
      </c>
      <c r="D9" s="11"/>
    </row>
    <row r="10" spans="1:4" ht="14.45" x14ac:dyDescent="0.3">
      <c r="A10" s="8">
        <f t="shared" si="0"/>
        <v>9</v>
      </c>
      <c r="B10" s="9" t="s">
        <v>62</v>
      </c>
      <c r="C10" s="93" t="s">
        <v>116</v>
      </c>
      <c r="D10" s="11"/>
    </row>
    <row r="11" spans="1:4" ht="57.6" x14ac:dyDescent="0.3">
      <c r="A11" s="8">
        <f t="shared" si="0"/>
        <v>10</v>
      </c>
      <c r="B11" s="9" t="s">
        <v>64</v>
      </c>
      <c r="C11" s="93" t="s">
        <v>203</v>
      </c>
      <c r="D11" s="11"/>
    </row>
    <row r="12" spans="1:4" ht="14.45" x14ac:dyDescent="0.3">
      <c r="A12" s="8">
        <f t="shared" si="0"/>
        <v>11</v>
      </c>
      <c r="B12" s="9" t="s">
        <v>65</v>
      </c>
      <c r="C12" s="96" t="s">
        <v>77</v>
      </c>
      <c r="D12" s="11"/>
    </row>
    <row r="13" spans="1:4" ht="14.45" x14ac:dyDescent="0.3">
      <c r="A13" s="8">
        <f t="shared" si="0"/>
        <v>12</v>
      </c>
      <c r="B13" s="9" t="s">
        <v>66</v>
      </c>
      <c r="C13" s="96" t="s">
        <v>142</v>
      </c>
      <c r="D13" s="11"/>
    </row>
    <row r="14" spans="1:4" ht="28.9" x14ac:dyDescent="0.3">
      <c r="A14" s="8">
        <f t="shared" si="0"/>
        <v>13</v>
      </c>
      <c r="B14" s="9" t="s">
        <v>67</v>
      </c>
      <c r="C14" s="96" t="s">
        <v>143</v>
      </c>
      <c r="D14" s="11"/>
    </row>
    <row r="15" spans="1:4" ht="28.9" x14ac:dyDescent="0.3">
      <c r="A15" s="8">
        <f t="shared" si="0"/>
        <v>14</v>
      </c>
      <c r="B15" s="9" t="s">
        <v>68</v>
      </c>
      <c r="C15" s="96" t="s">
        <v>143</v>
      </c>
      <c r="D15" s="11"/>
    </row>
    <row r="16" spans="1:4" ht="14.45" x14ac:dyDescent="0.3">
      <c r="A16" s="8">
        <f t="shared" si="0"/>
        <v>15</v>
      </c>
      <c r="B16" s="9" t="s">
        <v>69</v>
      </c>
      <c r="C16" s="97" t="s">
        <v>73</v>
      </c>
      <c r="D16" s="11"/>
    </row>
    <row r="17" spans="1:4" ht="14.45" x14ac:dyDescent="0.3">
      <c r="A17" s="8">
        <f t="shared" si="0"/>
        <v>16</v>
      </c>
      <c r="B17" s="9" t="s">
        <v>70</v>
      </c>
      <c r="C17" s="97" t="s">
        <v>130</v>
      </c>
      <c r="D17" s="11"/>
    </row>
    <row r="18" spans="1:4" ht="14.45" x14ac:dyDescent="0.3">
      <c r="A18" s="8">
        <f>A17+1</f>
        <v>17</v>
      </c>
      <c r="B18" s="9" t="s">
        <v>71</v>
      </c>
      <c r="C18" s="96" t="s">
        <v>81</v>
      </c>
      <c r="D18" s="11"/>
    </row>
    <row r="19" spans="1:4" ht="14.45" x14ac:dyDescent="0.3">
      <c r="A19" s="8">
        <f t="shared" si="0"/>
        <v>18</v>
      </c>
      <c r="B19" s="9" t="s">
        <v>72</v>
      </c>
      <c r="C19" s="96" t="s">
        <v>75</v>
      </c>
      <c r="D19" s="11"/>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3"/>
  <sheetViews>
    <sheetView tabSelected="1" topLeftCell="H29" zoomScale="75" zoomScaleNormal="75" workbookViewId="0">
      <selection activeCell="R31" sqref="R31"/>
    </sheetView>
  </sheetViews>
  <sheetFormatPr defaultColWidth="9.140625" defaultRowHeight="15" x14ac:dyDescent="0.25"/>
  <cols>
    <col min="1" max="1" width="31.42578125" style="43" customWidth="1"/>
    <col min="2" max="2" width="24.140625" style="43" customWidth="1"/>
    <col min="3" max="3" width="17.140625" style="43" customWidth="1"/>
    <col min="4" max="4" width="23.85546875" style="43" customWidth="1"/>
    <col min="5" max="5" width="24" style="43" customWidth="1"/>
    <col min="6" max="6" width="20.140625" style="43" customWidth="1"/>
    <col min="7" max="7" width="21" style="40" customWidth="1"/>
    <col min="8" max="8" width="14.42578125" style="40" customWidth="1"/>
    <col min="9" max="9" width="29" style="40" customWidth="1"/>
    <col min="10" max="10" width="14.42578125" style="40" customWidth="1"/>
    <col min="11" max="11" width="10.28515625" style="40" customWidth="1"/>
    <col min="12" max="12" width="14.42578125" style="40" customWidth="1"/>
    <col min="13" max="13" width="13.42578125" style="40" customWidth="1"/>
    <col min="14" max="14" width="11" style="40" customWidth="1"/>
    <col min="15" max="15" width="10.28515625" style="40" customWidth="1"/>
    <col min="16" max="16" width="12.28515625" style="41" customWidth="1"/>
    <col min="17" max="17" width="16.85546875" style="40" customWidth="1"/>
    <col min="18" max="18" width="200.5703125" style="40" customWidth="1"/>
    <col min="19" max="19" width="22.5703125" style="1" customWidth="1"/>
    <col min="20" max="20" width="17.85546875" style="1" customWidth="1"/>
    <col min="21" max="16384" width="9.140625" style="1"/>
  </cols>
  <sheetData>
    <row r="1" spans="1:20" ht="15.75" customHeight="1" x14ac:dyDescent="0.3">
      <c r="A1" s="167" t="s">
        <v>103</v>
      </c>
      <c r="B1" s="167"/>
      <c r="C1" s="167"/>
      <c r="D1" s="167"/>
      <c r="E1" s="167"/>
      <c r="F1" s="167"/>
      <c r="G1" s="167"/>
      <c r="H1" s="167"/>
      <c r="I1" s="167"/>
    </row>
    <row r="2" spans="1:20" x14ac:dyDescent="0.25">
      <c r="A2" s="42" t="s">
        <v>145</v>
      </c>
    </row>
    <row r="3" spans="1:20" thickBot="1" x14ac:dyDescent="0.35">
      <c r="A3" s="63" t="s">
        <v>102</v>
      </c>
    </row>
    <row r="4" spans="1:20" x14ac:dyDescent="0.25">
      <c r="A4" s="168" t="s">
        <v>0</v>
      </c>
      <c r="B4" s="113" t="s">
        <v>1</v>
      </c>
      <c r="C4" s="113" t="s">
        <v>2</v>
      </c>
      <c r="D4" s="115" t="s">
        <v>3</v>
      </c>
      <c r="E4" s="116"/>
      <c r="F4" s="117"/>
      <c r="G4" s="113" t="s">
        <v>4</v>
      </c>
      <c r="H4" s="115" t="s">
        <v>5</v>
      </c>
      <c r="I4" s="117"/>
      <c r="J4" s="113" t="s">
        <v>6</v>
      </c>
      <c r="K4" s="113" t="s">
        <v>7</v>
      </c>
      <c r="L4" s="156" t="s">
        <v>8</v>
      </c>
      <c r="M4" s="156" t="s">
        <v>9</v>
      </c>
      <c r="N4" s="156"/>
      <c r="O4" s="156" t="s">
        <v>10</v>
      </c>
      <c r="P4" s="158" t="s">
        <v>11</v>
      </c>
      <c r="Q4" s="156" t="s">
        <v>12</v>
      </c>
      <c r="R4" s="154" t="s">
        <v>13</v>
      </c>
    </row>
    <row r="5" spans="1:20" ht="30.75" thickBot="1" x14ac:dyDescent="0.3">
      <c r="A5" s="169"/>
      <c r="B5" s="114"/>
      <c r="C5" s="114"/>
      <c r="D5" s="21" t="s">
        <v>14</v>
      </c>
      <c r="E5" s="21" t="s">
        <v>15</v>
      </c>
      <c r="F5" s="21" t="s">
        <v>16</v>
      </c>
      <c r="G5" s="114"/>
      <c r="H5" s="21" t="s">
        <v>17</v>
      </c>
      <c r="I5" s="21" t="s">
        <v>18</v>
      </c>
      <c r="J5" s="114"/>
      <c r="K5" s="114"/>
      <c r="L5" s="157"/>
      <c r="M5" s="21" t="s">
        <v>19</v>
      </c>
      <c r="N5" s="21" t="s">
        <v>20</v>
      </c>
      <c r="O5" s="157"/>
      <c r="P5" s="159"/>
      <c r="Q5" s="157"/>
      <c r="R5" s="155"/>
    </row>
    <row r="6" spans="1:20" ht="210" x14ac:dyDescent="0.25">
      <c r="A6" s="99" t="s">
        <v>123</v>
      </c>
      <c r="B6" s="109">
        <f>F6+F10+F14+F16</f>
        <v>199019274</v>
      </c>
      <c r="C6" s="110">
        <v>26906033</v>
      </c>
      <c r="D6" s="144" t="s">
        <v>98</v>
      </c>
      <c r="E6" s="109">
        <v>26906033</v>
      </c>
      <c r="F6" s="109">
        <f>+C6+E6</f>
        <v>53812066</v>
      </c>
      <c r="G6" s="110">
        <v>0</v>
      </c>
      <c r="H6" s="30" t="s">
        <v>33</v>
      </c>
      <c r="I6" s="44" t="s">
        <v>36</v>
      </c>
      <c r="J6" s="144" t="s">
        <v>21</v>
      </c>
      <c r="K6" s="160" t="s">
        <v>22</v>
      </c>
      <c r="L6" s="45" t="s">
        <v>23</v>
      </c>
      <c r="M6" s="30">
        <v>0</v>
      </c>
      <c r="N6" s="30" t="s">
        <v>24</v>
      </c>
      <c r="O6" s="20">
        <v>0</v>
      </c>
      <c r="P6" s="20">
        <v>204025</v>
      </c>
      <c r="Q6" s="46" t="s">
        <v>25</v>
      </c>
      <c r="R6" s="22" t="s">
        <v>92</v>
      </c>
      <c r="S6" s="2"/>
    </row>
    <row r="7" spans="1:20" ht="120" x14ac:dyDescent="0.25">
      <c r="A7" s="100"/>
      <c r="B7" s="110"/>
      <c r="C7" s="110"/>
      <c r="D7" s="144"/>
      <c r="E7" s="110"/>
      <c r="F7" s="110"/>
      <c r="G7" s="110"/>
      <c r="H7" s="4" t="s">
        <v>34</v>
      </c>
      <c r="I7" s="18" t="s">
        <v>37</v>
      </c>
      <c r="J7" s="144"/>
      <c r="K7" s="144"/>
      <c r="L7" s="47" t="s">
        <v>80</v>
      </c>
      <c r="M7" s="4">
        <v>0</v>
      </c>
      <c r="N7" s="4" t="s">
        <v>24</v>
      </c>
      <c r="O7" s="5">
        <v>0</v>
      </c>
      <c r="P7" s="5">
        <v>1</v>
      </c>
      <c r="Q7" s="19" t="s">
        <v>25</v>
      </c>
      <c r="R7" s="23" t="s">
        <v>148</v>
      </c>
      <c r="S7" s="2"/>
      <c r="T7" s="7"/>
    </row>
    <row r="8" spans="1:20" ht="345" x14ac:dyDescent="0.25">
      <c r="A8" s="100"/>
      <c r="B8" s="110"/>
      <c r="C8" s="110"/>
      <c r="D8" s="144"/>
      <c r="E8" s="110"/>
      <c r="F8" s="110"/>
      <c r="G8" s="110"/>
      <c r="H8" s="4" t="s">
        <v>35</v>
      </c>
      <c r="I8" s="18" t="s">
        <v>38</v>
      </c>
      <c r="J8" s="144"/>
      <c r="K8" s="144"/>
      <c r="L8" s="47" t="s">
        <v>26</v>
      </c>
      <c r="M8" s="4">
        <v>0</v>
      </c>
      <c r="N8" s="4" t="s">
        <v>24</v>
      </c>
      <c r="O8" s="5">
        <v>0</v>
      </c>
      <c r="P8" s="5">
        <v>4</v>
      </c>
      <c r="Q8" s="19" t="s">
        <v>25</v>
      </c>
      <c r="R8" s="23" t="s">
        <v>96</v>
      </c>
      <c r="S8" s="2"/>
    </row>
    <row r="9" spans="1:20" ht="409.5" x14ac:dyDescent="0.25">
      <c r="A9" s="100"/>
      <c r="B9" s="110"/>
      <c r="C9" s="105"/>
      <c r="D9" s="125"/>
      <c r="E9" s="105"/>
      <c r="F9" s="105"/>
      <c r="G9" s="71">
        <f>+F6</f>
        <v>53812066</v>
      </c>
      <c r="H9" s="4" t="s">
        <v>27</v>
      </c>
      <c r="I9" s="18" t="s">
        <v>40</v>
      </c>
      <c r="J9" s="125"/>
      <c r="K9" s="125"/>
      <c r="L9" s="47" t="s">
        <v>85</v>
      </c>
      <c r="M9" s="4">
        <v>0</v>
      </c>
      <c r="N9" s="4">
        <v>2020</v>
      </c>
      <c r="O9" s="5">
        <v>0</v>
      </c>
      <c r="P9" s="5">
        <v>1546300</v>
      </c>
      <c r="Q9" s="19" t="s">
        <v>25</v>
      </c>
      <c r="R9" s="24" t="s">
        <v>169</v>
      </c>
      <c r="S9" s="2"/>
    </row>
    <row r="10" spans="1:20" ht="210" x14ac:dyDescent="0.25">
      <c r="A10" s="100"/>
      <c r="B10" s="110"/>
      <c r="C10" s="104">
        <v>113576127</v>
      </c>
      <c r="D10" s="126" t="s">
        <v>98</v>
      </c>
      <c r="E10" s="126">
        <v>20042846</v>
      </c>
      <c r="F10" s="126">
        <v>133618973</v>
      </c>
      <c r="G10" s="126">
        <v>0</v>
      </c>
      <c r="H10" s="4" t="s">
        <v>33</v>
      </c>
      <c r="I10" s="18" t="s">
        <v>36</v>
      </c>
      <c r="J10" s="124" t="s">
        <v>28</v>
      </c>
      <c r="K10" s="124" t="s">
        <v>22</v>
      </c>
      <c r="L10" s="47" t="s">
        <v>23</v>
      </c>
      <c r="M10" s="4">
        <v>0</v>
      </c>
      <c r="N10" s="4" t="s">
        <v>24</v>
      </c>
      <c r="O10" s="5">
        <v>0</v>
      </c>
      <c r="P10" s="5">
        <v>915646</v>
      </c>
      <c r="Q10" s="19" t="s">
        <v>25</v>
      </c>
      <c r="R10" s="23" t="s">
        <v>92</v>
      </c>
    </row>
    <row r="11" spans="1:20" ht="105" x14ac:dyDescent="0.25">
      <c r="A11" s="100"/>
      <c r="B11" s="110"/>
      <c r="C11" s="110"/>
      <c r="D11" s="107"/>
      <c r="E11" s="107"/>
      <c r="F11" s="107"/>
      <c r="G11" s="107"/>
      <c r="H11" s="4" t="s">
        <v>34</v>
      </c>
      <c r="I11" s="18" t="s">
        <v>37</v>
      </c>
      <c r="J11" s="144"/>
      <c r="K11" s="144"/>
      <c r="L11" s="47" t="s">
        <v>80</v>
      </c>
      <c r="M11" s="4">
        <v>0</v>
      </c>
      <c r="N11" s="4" t="s">
        <v>24</v>
      </c>
      <c r="O11" s="5">
        <v>0</v>
      </c>
      <c r="P11" s="5">
        <v>9</v>
      </c>
      <c r="Q11" s="19" t="s">
        <v>25</v>
      </c>
      <c r="R11" s="23" t="s">
        <v>149</v>
      </c>
      <c r="S11" s="2"/>
    </row>
    <row r="12" spans="1:20" ht="345" x14ac:dyDescent="0.25">
      <c r="A12" s="100"/>
      <c r="B12" s="110"/>
      <c r="C12" s="110"/>
      <c r="D12" s="107"/>
      <c r="E12" s="107"/>
      <c r="F12" s="107"/>
      <c r="G12" s="107"/>
      <c r="H12" s="4" t="s">
        <v>35</v>
      </c>
      <c r="I12" s="18" t="s">
        <v>38</v>
      </c>
      <c r="J12" s="144"/>
      <c r="K12" s="144"/>
      <c r="L12" s="47" t="s">
        <v>26</v>
      </c>
      <c r="M12" s="4">
        <v>0</v>
      </c>
      <c r="N12" s="4" t="s">
        <v>24</v>
      </c>
      <c r="O12" s="5">
        <v>0</v>
      </c>
      <c r="P12" s="5">
        <v>22</v>
      </c>
      <c r="Q12" s="19" t="s">
        <v>25</v>
      </c>
      <c r="R12" s="24" t="s">
        <v>96</v>
      </c>
    </row>
    <row r="13" spans="1:20" ht="409.5" x14ac:dyDescent="0.25">
      <c r="A13" s="100"/>
      <c r="B13" s="110"/>
      <c r="C13" s="105"/>
      <c r="D13" s="108"/>
      <c r="E13" s="108"/>
      <c r="F13" s="108"/>
      <c r="G13" s="72">
        <f>+F10</f>
        <v>133618973</v>
      </c>
      <c r="H13" s="4" t="s">
        <v>27</v>
      </c>
      <c r="I13" s="18" t="s">
        <v>39</v>
      </c>
      <c r="J13" s="125"/>
      <c r="K13" s="125"/>
      <c r="L13" s="47" t="s">
        <v>76</v>
      </c>
      <c r="M13" s="4">
        <v>0</v>
      </c>
      <c r="N13" s="4">
        <v>2020</v>
      </c>
      <c r="O13" s="5" t="s">
        <v>24</v>
      </c>
      <c r="P13" s="5">
        <v>3839600</v>
      </c>
      <c r="Q13" s="19" t="s">
        <v>25</v>
      </c>
      <c r="R13" s="24" t="s">
        <v>170</v>
      </c>
      <c r="S13" s="2"/>
    </row>
    <row r="14" spans="1:20" ht="409.5" x14ac:dyDescent="0.25">
      <c r="A14" s="100"/>
      <c r="B14" s="110"/>
      <c r="C14" s="127">
        <f>F14/2</f>
        <v>950000</v>
      </c>
      <c r="D14" s="111" t="s">
        <v>138</v>
      </c>
      <c r="E14" s="104">
        <f>F14/2</f>
        <v>950000</v>
      </c>
      <c r="F14" s="104">
        <f>G14</f>
        <v>1900000</v>
      </c>
      <c r="G14" s="104">
        <v>1900000</v>
      </c>
      <c r="H14" s="4" t="s">
        <v>115</v>
      </c>
      <c r="I14" s="18" t="s">
        <v>118</v>
      </c>
      <c r="J14" s="124" t="s">
        <v>21</v>
      </c>
      <c r="K14" s="124"/>
      <c r="L14" s="4" t="s">
        <v>91</v>
      </c>
      <c r="M14" s="4">
        <v>0</v>
      </c>
      <c r="N14" s="4" t="s">
        <v>24</v>
      </c>
      <c r="O14" s="5">
        <v>0</v>
      </c>
      <c r="P14" s="5">
        <v>1800</v>
      </c>
      <c r="Q14" s="4" t="s">
        <v>25</v>
      </c>
      <c r="R14" s="23" t="s">
        <v>132</v>
      </c>
      <c r="S14" s="2"/>
    </row>
    <row r="15" spans="1:20" ht="270" x14ac:dyDescent="0.25">
      <c r="A15" s="100"/>
      <c r="B15" s="110"/>
      <c r="C15" s="127"/>
      <c r="D15" s="112"/>
      <c r="E15" s="105"/>
      <c r="F15" s="105"/>
      <c r="G15" s="110"/>
      <c r="H15" s="4" t="s">
        <v>27</v>
      </c>
      <c r="I15" s="18" t="s">
        <v>39</v>
      </c>
      <c r="J15" s="125"/>
      <c r="K15" s="144"/>
      <c r="L15" s="4" t="s">
        <v>76</v>
      </c>
      <c r="M15" s="4">
        <v>0</v>
      </c>
      <c r="N15" s="4">
        <v>2020</v>
      </c>
      <c r="O15" s="5" t="s">
        <v>24</v>
      </c>
      <c r="P15" s="5">
        <v>14400</v>
      </c>
      <c r="Q15" s="4" t="s">
        <v>25</v>
      </c>
      <c r="R15" s="23" t="s">
        <v>135</v>
      </c>
      <c r="S15" s="2"/>
    </row>
    <row r="16" spans="1:20" ht="409.5" x14ac:dyDescent="0.25">
      <c r="A16" s="100"/>
      <c r="B16" s="110"/>
      <c r="C16" s="104">
        <f>ROUND(F16*0.85,0)</f>
        <v>8235000</v>
      </c>
      <c r="D16" s="111" t="s">
        <v>138</v>
      </c>
      <c r="E16" s="104">
        <f>ROUND(G16*0.15,0)</f>
        <v>1453235</v>
      </c>
      <c r="F16" s="104">
        <f>G16</f>
        <v>9688235</v>
      </c>
      <c r="G16" s="127">
        <v>9688235</v>
      </c>
      <c r="H16" s="4" t="s">
        <v>115</v>
      </c>
      <c r="I16" s="18" t="s">
        <v>118</v>
      </c>
      <c r="J16" s="124" t="s">
        <v>28</v>
      </c>
      <c r="K16" s="144" t="s">
        <v>22</v>
      </c>
      <c r="L16" s="4" t="s">
        <v>91</v>
      </c>
      <c r="M16" s="4">
        <v>0</v>
      </c>
      <c r="N16" s="4" t="s">
        <v>24</v>
      </c>
      <c r="O16" s="5">
        <v>0</v>
      </c>
      <c r="P16" s="5">
        <v>9600</v>
      </c>
      <c r="Q16" s="4" t="s">
        <v>25</v>
      </c>
      <c r="R16" s="23" t="s">
        <v>133</v>
      </c>
      <c r="S16" s="2"/>
    </row>
    <row r="17" spans="1:20" ht="270" x14ac:dyDescent="0.25">
      <c r="A17" s="100"/>
      <c r="B17" s="110"/>
      <c r="C17" s="105"/>
      <c r="D17" s="112"/>
      <c r="E17" s="105"/>
      <c r="F17" s="105"/>
      <c r="G17" s="127"/>
      <c r="H17" s="4" t="s">
        <v>27</v>
      </c>
      <c r="I17" s="18" t="s">
        <v>39</v>
      </c>
      <c r="J17" s="125"/>
      <c r="K17" s="144"/>
      <c r="L17" s="4" t="s">
        <v>76</v>
      </c>
      <c r="M17" s="4">
        <v>0</v>
      </c>
      <c r="N17" s="4">
        <v>2020</v>
      </c>
      <c r="O17" s="5" t="s">
        <v>24</v>
      </c>
      <c r="P17" s="5">
        <v>73500</v>
      </c>
      <c r="Q17" s="4" t="s">
        <v>25</v>
      </c>
      <c r="R17" s="23" t="s">
        <v>134</v>
      </c>
      <c r="S17" s="2"/>
    </row>
    <row r="18" spans="1:20" ht="51" customHeight="1" x14ac:dyDescent="0.25">
      <c r="A18" s="100"/>
      <c r="B18" s="110"/>
      <c r="C18" s="151">
        <v>100000</v>
      </c>
      <c r="D18" s="148" t="s">
        <v>171</v>
      </c>
      <c r="E18" s="151">
        <v>100000</v>
      </c>
      <c r="F18" s="151">
        <v>200000</v>
      </c>
      <c r="G18" s="151">
        <v>200000</v>
      </c>
      <c r="H18" s="146" t="s">
        <v>27</v>
      </c>
      <c r="I18" s="146" t="s">
        <v>39</v>
      </c>
      <c r="J18" s="178" t="s">
        <v>21</v>
      </c>
      <c r="K18" s="144"/>
      <c r="L18" s="146" t="s">
        <v>76</v>
      </c>
      <c r="M18" s="146">
        <v>0</v>
      </c>
      <c r="N18" s="146">
        <v>2020</v>
      </c>
      <c r="O18" s="173" t="s">
        <v>24</v>
      </c>
      <c r="P18" s="173">
        <v>5700</v>
      </c>
      <c r="Q18" s="146" t="s">
        <v>25</v>
      </c>
      <c r="R18" s="175" t="s">
        <v>164</v>
      </c>
      <c r="S18" s="2"/>
    </row>
    <row r="19" spans="1:20" ht="54" customHeight="1" x14ac:dyDescent="0.25">
      <c r="A19" s="100"/>
      <c r="B19" s="110"/>
      <c r="C19" s="152"/>
      <c r="D19" s="149"/>
      <c r="E19" s="153"/>
      <c r="F19" s="153"/>
      <c r="G19" s="152"/>
      <c r="H19" s="147"/>
      <c r="I19" s="147"/>
      <c r="J19" s="178"/>
      <c r="K19" s="144"/>
      <c r="L19" s="147"/>
      <c r="M19" s="147"/>
      <c r="N19" s="147"/>
      <c r="O19" s="174"/>
      <c r="P19" s="174"/>
      <c r="Q19" s="147"/>
      <c r="R19" s="176"/>
      <c r="S19" s="2"/>
    </row>
    <row r="20" spans="1:20" ht="30" customHeight="1" x14ac:dyDescent="0.25">
      <c r="A20" s="100"/>
      <c r="B20" s="110"/>
      <c r="C20" s="151">
        <v>900000</v>
      </c>
      <c r="D20" s="148" t="s">
        <v>172</v>
      </c>
      <c r="E20" s="150">
        <v>158824</v>
      </c>
      <c r="F20" s="150">
        <v>1058824</v>
      </c>
      <c r="G20" s="151">
        <v>1058824</v>
      </c>
      <c r="H20" s="146" t="s">
        <v>27</v>
      </c>
      <c r="I20" s="146" t="s">
        <v>39</v>
      </c>
      <c r="J20" s="177" t="s">
        <v>28</v>
      </c>
      <c r="K20" s="144"/>
      <c r="L20" s="146" t="s">
        <v>76</v>
      </c>
      <c r="M20" s="146">
        <v>0</v>
      </c>
      <c r="N20" s="146">
        <v>2020</v>
      </c>
      <c r="O20" s="173" t="s">
        <v>24</v>
      </c>
      <c r="P20" s="173">
        <v>30400</v>
      </c>
      <c r="Q20" s="146" t="s">
        <v>25</v>
      </c>
      <c r="R20" s="175" t="s">
        <v>165</v>
      </c>
      <c r="S20" s="2"/>
    </row>
    <row r="21" spans="1:20" ht="57" customHeight="1" x14ac:dyDescent="0.25">
      <c r="A21" s="101"/>
      <c r="B21" s="105"/>
      <c r="C21" s="152"/>
      <c r="D21" s="149"/>
      <c r="E21" s="150"/>
      <c r="F21" s="150"/>
      <c r="G21" s="152"/>
      <c r="H21" s="147"/>
      <c r="I21" s="147"/>
      <c r="J21" s="147"/>
      <c r="K21" s="125"/>
      <c r="L21" s="147"/>
      <c r="M21" s="147"/>
      <c r="N21" s="147"/>
      <c r="O21" s="174"/>
      <c r="P21" s="174"/>
      <c r="Q21" s="147"/>
      <c r="R21" s="176"/>
      <c r="S21" s="2"/>
    </row>
    <row r="22" spans="1:20" ht="120" customHeight="1" x14ac:dyDescent="0.25">
      <c r="A22" s="170" t="s">
        <v>146</v>
      </c>
      <c r="B22" s="126">
        <f>F22+F27</f>
        <v>222967065</v>
      </c>
      <c r="C22" s="161">
        <v>5989008</v>
      </c>
      <c r="D22" s="123" t="s">
        <v>98</v>
      </c>
      <c r="E22" s="126">
        <v>5989008</v>
      </c>
      <c r="F22" s="162">
        <f>+C22+E22</f>
        <v>11978016</v>
      </c>
      <c r="G22" s="126">
        <v>0</v>
      </c>
      <c r="H22" s="4" t="s">
        <v>33</v>
      </c>
      <c r="I22" s="4" t="s">
        <v>36</v>
      </c>
      <c r="J22" s="124" t="s">
        <v>21</v>
      </c>
      <c r="K22" s="124" t="s">
        <v>22</v>
      </c>
      <c r="L22" s="4" t="s">
        <v>23</v>
      </c>
      <c r="M22" s="4">
        <v>0</v>
      </c>
      <c r="N22" s="4" t="s">
        <v>24</v>
      </c>
      <c r="O22" s="5">
        <v>0</v>
      </c>
      <c r="P22" s="5">
        <v>0</v>
      </c>
      <c r="Q22" s="4" t="s">
        <v>25</v>
      </c>
      <c r="R22" s="48" t="s">
        <v>89</v>
      </c>
      <c r="S22" s="2"/>
    </row>
    <row r="23" spans="1:20" ht="75" x14ac:dyDescent="0.25">
      <c r="A23" s="171"/>
      <c r="B23" s="107"/>
      <c r="C23" s="161"/>
      <c r="D23" s="123"/>
      <c r="E23" s="107"/>
      <c r="F23" s="163"/>
      <c r="G23" s="107"/>
      <c r="H23" s="4" t="s">
        <v>34</v>
      </c>
      <c r="I23" s="4" t="s">
        <v>37</v>
      </c>
      <c r="J23" s="144"/>
      <c r="K23" s="144"/>
      <c r="L23" s="4" t="s">
        <v>80</v>
      </c>
      <c r="M23" s="4">
        <v>0</v>
      </c>
      <c r="N23" s="4" t="s">
        <v>24</v>
      </c>
      <c r="O23" s="5">
        <v>0</v>
      </c>
      <c r="P23" s="5">
        <v>0</v>
      </c>
      <c r="Q23" s="4" t="s">
        <v>25</v>
      </c>
      <c r="R23" s="48" t="s">
        <v>89</v>
      </c>
    </row>
    <row r="24" spans="1:20" ht="60" x14ac:dyDescent="0.25">
      <c r="A24" s="171"/>
      <c r="B24" s="107"/>
      <c r="C24" s="161"/>
      <c r="D24" s="123"/>
      <c r="E24" s="107"/>
      <c r="F24" s="163"/>
      <c r="G24" s="107"/>
      <c r="H24" s="4" t="s">
        <v>35</v>
      </c>
      <c r="I24" s="4" t="s">
        <v>38</v>
      </c>
      <c r="J24" s="144"/>
      <c r="K24" s="144"/>
      <c r="L24" s="4" t="s">
        <v>26</v>
      </c>
      <c r="M24" s="4">
        <v>0</v>
      </c>
      <c r="N24" s="4" t="s">
        <v>24</v>
      </c>
      <c r="O24" s="5">
        <v>0</v>
      </c>
      <c r="P24" s="5">
        <v>0</v>
      </c>
      <c r="Q24" s="4" t="s">
        <v>25</v>
      </c>
      <c r="R24" s="48" t="s">
        <v>90</v>
      </c>
    </row>
    <row r="25" spans="1:20" ht="409.5" x14ac:dyDescent="0.25">
      <c r="A25" s="171"/>
      <c r="B25" s="107"/>
      <c r="C25" s="161"/>
      <c r="D25" s="123"/>
      <c r="E25" s="107"/>
      <c r="F25" s="163"/>
      <c r="G25" s="161">
        <f>+F22</f>
        <v>11978016</v>
      </c>
      <c r="H25" s="4" t="s">
        <v>136</v>
      </c>
      <c r="I25" s="4" t="s">
        <v>108</v>
      </c>
      <c r="J25" s="144"/>
      <c r="K25" s="144"/>
      <c r="L25" s="4" t="s">
        <v>32</v>
      </c>
      <c r="M25" s="4">
        <v>0</v>
      </c>
      <c r="N25" s="4" t="s">
        <v>24</v>
      </c>
      <c r="O25" s="5">
        <v>0</v>
      </c>
      <c r="P25" s="5">
        <v>137000</v>
      </c>
      <c r="Q25" s="49" t="s">
        <v>25</v>
      </c>
      <c r="R25" s="50" t="s">
        <v>173</v>
      </c>
      <c r="S25" s="2"/>
    </row>
    <row r="26" spans="1:20" ht="105" x14ac:dyDescent="0.25">
      <c r="A26" s="171"/>
      <c r="B26" s="107"/>
      <c r="C26" s="161"/>
      <c r="D26" s="123"/>
      <c r="E26" s="108"/>
      <c r="F26" s="164"/>
      <c r="G26" s="161"/>
      <c r="H26" s="4" t="s">
        <v>27</v>
      </c>
      <c r="I26" s="4" t="s">
        <v>110</v>
      </c>
      <c r="J26" s="144"/>
      <c r="K26" s="144"/>
      <c r="L26" s="4" t="s">
        <v>31</v>
      </c>
      <c r="M26" s="4">
        <v>0</v>
      </c>
      <c r="N26" s="4">
        <v>2020</v>
      </c>
      <c r="O26" s="5" t="s">
        <v>24</v>
      </c>
      <c r="P26" s="69">
        <v>13.7</v>
      </c>
      <c r="Q26" s="49" t="s">
        <v>25</v>
      </c>
      <c r="R26" s="51" t="s">
        <v>109</v>
      </c>
      <c r="S26" s="2"/>
      <c r="T26" s="2"/>
    </row>
    <row r="27" spans="1:20" ht="105" x14ac:dyDescent="0.25">
      <c r="A27" s="171"/>
      <c r="B27" s="107"/>
      <c r="C27" s="161">
        <v>179340692</v>
      </c>
      <c r="D27" s="161" t="s">
        <v>100</v>
      </c>
      <c r="E27" s="126">
        <v>31648357</v>
      </c>
      <c r="F27" s="126">
        <f>+C27+E27</f>
        <v>210989049</v>
      </c>
      <c r="G27" s="165">
        <v>0</v>
      </c>
      <c r="H27" s="4" t="s">
        <v>33</v>
      </c>
      <c r="I27" s="4" t="s">
        <v>36</v>
      </c>
      <c r="J27" s="124" t="s">
        <v>28</v>
      </c>
      <c r="K27" s="124" t="s">
        <v>22</v>
      </c>
      <c r="L27" s="4" t="s">
        <v>23</v>
      </c>
      <c r="M27" s="4">
        <v>0</v>
      </c>
      <c r="N27" s="4" t="s">
        <v>24</v>
      </c>
      <c r="O27" s="5">
        <v>0</v>
      </c>
      <c r="P27" s="5">
        <v>0</v>
      </c>
      <c r="Q27" s="4" t="s">
        <v>25</v>
      </c>
      <c r="R27" s="23" t="s">
        <v>89</v>
      </c>
    </row>
    <row r="28" spans="1:20" ht="75" x14ac:dyDescent="0.25">
      <c r="A28" s="171"/>
      <c r="B28" s="107"/>
      <c r="C28" s="161"/>
      <c r="D28" s="161"/>
      <c r="E28" s="107"/>
      <c r="F28" s="107"/>
      <c r="G28" s="166"/>
      <c r="H28" s="4" t="s">
        <v>34</v>
      </c>
      <c r="I28" s="4" t="s">
        <v>37</v>
      </c>
      <c r="J28" s="144"/>
      <c r="K28" s="144"/>
      <c r="L28" s="4" t="s">
        <v>80</v>
      </c>
      <c r="M28" s="4">
        <v>0</v>
      </c>
      <c r="N28" s="4" t="s">
        <v>24</v>
      </c>
      <c r="O28" s="5">
        <v>0</v>
      </c>
      <c r="P28" s="5">
        <v>0</v>
      </c>
      <c r="Q28" s="4" t="s">
        <v>25</v>
      </c>
      <c r="R28" s="23" t="s">
        <v>89</v>
      </c>
    </row>
    <row r="29" spans="1:20" ht="60" x14ac:dyDescent="0.25">
      <c r="A29" s="171"/>
      <c r="B29" s="107"/>
      <c r="C29" s="161"/>
      <c r="D29" s="161"/>
      <c r="E29" s="107"/>
      <c r="F29" s="107"/>
      <c r="G29" s="166"/>
      <c r="H29" s="4" t="s">
        <v>35</v>
      </c>
      <c r="I29" s="4" t="s">
        <v>38</v>
      </c>
      <c r="J29" s="144"/>
      <c r="K29" s="144"/>
      <c r="L29" s="4" t="s">
        <v>26</v>
      </c>
      <c r="M29" s="4">
        <v>0</v>
      </c>
      <c r="N29" s="4" t="s">
        <v>24</v>
      </c>
      <c r="O29" s="5">
        <v>0</v>
      </c>
      <c r="P29" s="5">
        <v>0</v>
      </c>
      <c r="Q29" s="4" t="s">
        <v>25</v>
      </c>
      <c r="R29" s="23" t="s">
        <v>90</v>
      </c>
    </row>
    <row r="30" spans="1:20" ht="60" x14ac:dyDescent="0.25">
      <c r="A30" s="171"/>
      <c r="B30" s="107"/>
      <c r="C30" s="161"/>
      <c r="D30" s="161"/>
      <c r="E30" s="107"/>
      <c r="F30" s="107"/>
      <c r="G30" s="84"/>
      <c r="H30" s="98" t="s">
        <v>136</v>
      </c>
      <c r="I30" s="85" t="s">
        <v>197</v>
      </c>
      <c r="J30" s="144"/>
      <c r="K30" s="144"/>
      <c r="L30" s="85" t="s">
        <v>202</v>
      </c>
      <c r="M30" s="85">
        <v>0</v>
      </c>
      <c r="N30" s="85" t="s">
        <v>24</v>
      </c>
      <c r="O30" s="87">
        <v>0</v>
      </c>
      <c r="P30" s="87">
        <v>1</v>
      </c>
      <c r="Q30" s="85" t="s">
        <v>25</v>
      </c>
      <c r="R30" s="86" t="s">
        <v>204</v>
      </c>
    </row>
    <row r="31" spans="1:20" ht="315" x14ac:dyDescent="0.25">
      <c r="A31" s="171"/>
      <c r="B31" s="107"/>
      <c r="C31" s="161"/>
      <c r="D31" s="161"/>
      <c r="E31" s="107"/>
      <c r="F31" s="107"/>
      <c r="G31" s="84"/>
      <c r="H31" s="85" t="s">
        <v>27</v>
      </c>
      <c r="I31" s="85" t="s">
        <v>196</v>
      </c>
      <c r="J31" s="144"/>
      <c r="K31" s="144"/>
      <c r="L31" s="85" t="s">
        <v>200</v>
      </c>
      <c r="M31" s="88">
        <v>1502772</v>
      </c>
      <c r="N31" s="85">
        <v>2022</v>
      </c>
      <c r="O31" s="87" t="s">
        <v>24</v>
      </c>
      <c r="P31" s="87" t="s">
        <v>194</v>
      </c>
      <c r="Q31" s="85" t="s">
        <v>193</v>
      </c>
      <c r="R31" s="86" t="s">
        <v>192</v>
      </c>
    </row>
    <row r="32" spans="1:20" ht="374.45" customHeight="1" x14ac:dyDescent="0.25">
      <c r="A32" s="171"/>
      <c r="B32" s="107"/>
      <c r="C32" s="161"/>
      <c r="D32" s="161"/>
      <c r="E32" s="107"/>
      <c r="F32" s="107"/>
      <c r="G32" s="161">
        <f>+F27</f>
        <v>210989049</v>
      </c>
      <c r="H32" s="4" t="s">
        <v>136</v>
      </c>
      <c r="I32" s="4" t="s">
        <v>108</v>
      </c>
      <c r="J32" s="144"/>
      <c r="K32" s="144"/>
      <c r="L32" s="4" t="s">
        <v>32</v>
      </c>
      <c r="M32" s="4">
        <v>0</v>
      </c>
      <c r="N32" s="4" t="s">
        <v>24</v>
      </c>
      <c r="O32" s="5">
        <v>0</v>
      </c>
      <c r="P32" s="5">
        <v>2409000</v>
      </c>
      <c r="Q32" s="4" t="s">
        <v>25</v>
      </c>
      <c r="R32" s="24" t="s">
        <v>174</v>
      </c>
    </row>
    <row r="33" spans="1:20" ht="105" x14ac:dyDescent="0.25">
      <c r="A33" s="171"/>
      <c r="B33" s="107"/>
      <c r="C33" s="126"/>
      <c r="D33" s="126"/>
      <c r="E33" s="107"/>
      <c r="F33" s="107"/>
      <c r="G33" s="126"/>
      <c r="H33" s="52" t="s">
        <v>27</v>
      </c>
      <c r="I33" s="52" t="s">
        <v>110</v>
      </c>
      <c r="J33" s="144"/>
      <c r="K33" s="144"/>
      <c r="L33" s="52" t="s">
        <v>31</v>
      </c>
      <c r="M33" s="52">
        <v>0</v>
      </c>
      <c r="N33" s="52">
        <v>2020</v>
      </c>
      <c r="O33" s="53" t="s">
        <v>24</v>
      </c>
      <c r="P33" s="73">
        <f>P32/10000</f>
        <v>240.9</v>
      </c>
      <c r="Q33" s="52" t="s">
        <v>25</v>
      </c>
      <c r="R33" s="54" t="s">
        <v>109</v>
      </c>
      <c r="S33" s="2"/>
      <c r="T33" s="2"/>
    </row>
    <row r="34" spans="1:20" s="31" customFormat="1" ht="45" customHeight="1" x14ac:dyDescent="0.25">
      <c r="A34" s="171"/>
      <c r="B34" s="107"/>
      <c r="C34" s="104">
        <v>1000000</v>
      </c>
      <c r="D34" s="126" t="s">
        <v>175</v>
      </c>
      <c r="E34" s="104">
        <v>1000000</v>
      </c>
      <c r="F34" s="104">
        <v>2000000</v>
      </c>
      <c r="G34" s="104">
        <v>2000000</v>
      </c>
      <c r="H34" s="4" t="s">
        <v>150</v>
      </c>
      <c r="I34" s="4" t="s">
        <v>151</v>
      </c>
      <c r="J34" s="124" t="s">
        <v>21</v>
      </c>
      <c r="K34" s="124" t="s">
        <v>22</v>
      </c>
      <c r="L34" s="4" t="s">
        <v>152</v>
      </c>
      <c r="M34" s="4">
        <v>0</v>
      </c>
      <c r="N34" s="4" t="s">
        <v>24</v>
      </c>
      <c r="O34" s="5">
        <v>0</v>
      </c>
      <c r="P34" s="69">
        <v>6.7</v>
      </c>
      <c r="Q34" s="4" t="s">
        <v>25</v>
      </c>
      <c r="R34" s="74" t="s">
        <v>166</v>
      </c>
      <c r="S34" s="2"/>
      <c r="T34" s="2"/>
    </row>
    <row r="35" spans="1:20" ht="75" x14ac:dyDescent="0.25">
      <c r="A35" s="171"/>
      <c r="B35" s="107"/>
      <c r="C35" s="105"/>
      <c r="D35" s="107"/>
      <c r="E35" s="105"/>
      <c r="F35" s="105"/>
      <c r="G35" s="105"/>
      <c r="H35" s="4" t="s">
        <v>27</v>
      </c>
      <c r="I35" s="4" t="s">
        <v>190</v>
      </c>
      <c r="J35" s="125"/>
      <c r="K35" s="144"/>
      <c r="L35" s="4" t="s">
        <v>76</v>
      </c>
      <c r="M35" s="4">
        <v>0</v>
      </c>
      <c r="N35" s="4">
        <v>2020</v>
      </c>
      <c r="O35" s="5" t="s">
        <v>24</v>
      </c>
      <c r="P35" s="5">
        <v>4000</v>
      </c>
      <c r="Q35" s="4" t="s">
        <v>25</v>
      </c>
      <c r="R35" s="74" t="s">
        <v>188</v>
      </c>
      <c r="S35" s="2"/>
      <c r="T35" s="2"/>
    </row>
    <row r="36" spans="1:20" ht="75" x14ac:dyDescent="0.25">
      <c r="A36" s="171"/>
      <c r="B36" s="107"/>
      <c r="C36" s="104">
        <v>4726000</v>
      </c>
      <c r="D36" s="107"/>
      <c r="E36" s="104">
        <v>834000</v>
      </c>
      <c r="F36" s="104">
        <v>5560000</v>
      </c>
      <c r="G36" s="104">
        <v>5560000</v>
      </c>
      <c r="H36" s="4" t="s">
        <v>150</v>
      </c>
      <c r="I36" s="4" t="s">
        <v>151</v>
      </c>
      <c r="J36" s="124" t="s">
        <v>28</v>
      </c>
      <c r="K36" s="144"/>
      <c r="L36" s="4" t="s">
        <v>152</v>
      </c>
      <c r="M36" s="4">
        <v>0</v>
      </c>
      <c r="N36" s="4" t="s">
        <v>24</v>
      </c>
      <c r="O36" s="5">
        <v>0</v>
      </c>
      <c r="P36" s="5">
        <v>18.5</v>
      </c>
      <c r="Q36" s="4" t="s">
        <v>25</v>
      </c>
      <c r="R36" s="74" t="s">
        <v>167</v>
      </c>
      <c r="S36" s="2"/>
      <c r="T36" s="2"/>
    </row>
    <row r="37" spans="1:20" ht="75" x14ac:dyDescent="0.25">
      <c r="A37" s="172"/>
      <c r="B37" s="108"/>
      <c r="C37" s="105"/>
      <c r="D37" s="108"/>
      <c r="E37" s="105"/>
      <c r="F37" s="105"/>
      <c r="G37" s="105"/>
      <c r="H37" s="4" t="s">
        <v>27</v>
      </c>
      <c r="I37" s="4" t="s">
        <v>191</v>
      </c>
      <c r="J37" s="125"/>
      <c r="K37" s="125"/>
      <c r="L37" s="4" t="s">
        <v>76</v>
      </c>
      <c r="M37" s="4">
        <v>0</v>
      </c>
      <c r="N37" s="4">
        <v>2020</v>
      </c>
      <c r="O37" s="5" t="s">
        <v>24</v>
      </c>
      <c r="P37" s="5">
        <v>18000</v>
      </c>
      <c r="Q37" s="4" t="s">
        <v>25</v>
      </c>
      <c r="R37" s="74" t="s">
        <v>189</v>
      </c>
      <c r="S37" s="2"/>
      <c r="T37" s="2"/>
    </row>
    <row r="38" spans="1:20" x14ac:dyDescent="0.25">
      <c r="A38" s="55"/>
      <c r="B38" s="56" t="s">
        <v>46</v>
      </c>
      <c r="C38" s="57">
        <f>C6+C14+C22</f>
        <v>33845041</v>
      </c>
      <c r="D38" s="70"/>
      <c r="E38" s="58">
        <f>E6+E22</f>
        <v>32895041</v>
      </c>
      <c r="F38" s="58">
        <f>F6+F14+F22</f>
        <v>67690082</v>
      </c>
      <c r="G38" s="58">
        <f>G6+G9+G14+G22+G25</f>
        <v>67690082</v>
      </c>
      <c r="H38" s="59"/>
      <c r="I38" s="59"/>
      <c r="J38" s="60"/>
      <c r="K38" s="60"/>
      <c r="L38" s="59"/>
      <c r="M38" s="59">
        <f>SUM(M6:M35)</f>
        <v>1502772</v>
      </c>
      <c r="N38" s="59"/>
      <c r="O38" s="61">
        <f>SUM(O6:O34)</f>
        <v>0</v>
      </c>
      <c r="P38" s="61">
        <f>SUM(P6:P37)</f>
        <v>9209287.7999999989</v>
      </c>
      <c r="Q38" s="59"/>
      <c r="R38" s="62"/>
    </row>
    <row r="39" spans="1:20" x14ac:dyDescent="0.25">
      <c r="A39" s="55"/>
      <c r="B39" s="56" t="s">
        <v>47</v>
      </c>
      <c r="C39" s="57">
        <f>C10+C16+C27</f>
        <v>301151819</v>
      </c>
      <c r="D39" s="70"/>
      <c r="E39" s="58">
        <f>E10+E27</f>
        <v>51691203</v>
      </c>
      <c r="F39" s="58">
        <f>F10+F16+F27</f>
        <v>354296257</v>
      </c>
      <c r="G39" s="58">
        <f>G13+G16+G27+G32</f>
        <v>354296257</v>
      </c>
      <c r="H39" s="59"/>
      <c r="I39" s="59"/>
      <c r="J39" s="60"/>
      <c r="K39" s="60"/>
      <c r="L39" s="59"/>
      <c r="M39" s="59"/>
      <c r="N39" s="59"/>
      <c r="O39" s="61"/>
      <c r="P39" s="61"/>
      <c r="Q39" s="59"/>
      <c r="R39" s="62"/>
    </row>
    <row r="40" spans="1:20" x14ac:dyDescent="0.25">
      <c r="A40" s="63"/>
      <c r="B40" s="63"/>
      <c r="C40" s="40"/>
      <c r="D40" s="63"/>
      <c r="E40" s="63"/>
      <c r="F40" s="63"/>
      <c r="G40" s="63"/>
      <c r="H40" s="63"/>
      <c r="I40" s="63"/>
      <c r="J40" s="63"/>
      <c r="K40" s="63"/>
      <c r="L40" s="63"/>
      <c r="M40" s="63"/>
      <c r="N40" s="63"/>
      <c r="O40" s="63"/>
      <c r="P40" s="63"/>
      <c r="Q40" s="63"/>
      <c r="R40" s="63"/>
    </row>
    <row r="41" spans="1:20" ht="15.75" thickBot="1" x14ac:dyDescent="0.3"/>
    <row r="42" spans="1:20" ht="37.5" customHeight="1" thickBot="1" x14ac:dyDescent="0.3">
      <c r="A42" s="64" t="s">
        <v>51</v>
      </c>
      <c r="B42" s="65" t="s">
        <v>53</v>
      </c>
      <c r="C42" s="65" t="s">
        <v>82</v>
      </c>
      <c r="D42" s="65" t="s">
        <v>83</v>
      </c>
      <c r="E42" s="65" t="s">
        <v>6</v>
      </c>
      <c r="F42" s="66" t="s">
        <v>7</v>
      </c>
      <c r="G42" s="65" t="s">
        <v>84</v>
      </c>
      <c r="H42" s="66" t="s">
        <v>10</v>
      </c>
      <c r="I42" s="67" t="s">
        <v>58</v>
      </c>
    </row>
    <row r="43" spans="1:20" ht="115.15" customHeight="1" x14ac:dyDescent="0.25">
      <c r="A43" s="30" t="str">
        <f>H6</f>
        <v>RCO74</v>
      </c>
      <c r="B43" s="30" t="str">
        <f>I6</f>
        <v>Population covered by projects in the framework of strategies for integrated territorial development (gyventojai, kuriems taikomi projektai, vykdomi pagal integruotas teritorinio vystymo programas)</v>
      </c>
      <c r="C43" s="30" t="str">
        <f>L6</f>
        <v xml:space="preserve"> Persons</v>
      </c>
      <c r="D43" s="30">
        <v>0</v>
      </c>
      <c r="E43" s="30" t="s">
        <v>21</v>
      </c>
      <c r="F43" s="30" t="s">
        <v>29</v>
      </c>
      <c r="G43" s="30" t="s">
        <v>24</v>
      </c>
      <c r="H43" s="20">
        <f>O6</f>
        <v>0</v>
      </c>
      <c r="I43" s="20">
        <f>P6</f>
        <v>204025</v>
      </c>
      <c r="L43" s="68"/>
    </row>
    <row r="44" spans="1:20" ht="115.15" customHeight="1" x14ac:dyDescent="0.25">
      <c r="A44" s="4" t="str">
        <f>H10</f>
        <v>RCO74</v>
      </c>
      <c r="B44" s="4" t="str">
        <f>I10</f>
        <v>Population covered by projects in the framework of strategies for integrated territorial development (gyventojai, kuriems taikomi projektai, vykdomi pagal integruotas teritorinio vystymo programas)</v>
      </c>
      <c r="C44" s="4" t="str">
        <f>L10</f>
        <v xml:space="preserve"> Persons</v>
      </c>
      <c r="D44" s="4">
        <v>0</v>
      </c>
      <c r="E44" s="4" t="s">
        <v>30</v>
      </c>
      <c r="F44" s="4" t="s">
        <v>29</v>
      </c>
      <c r="G44" s="4" t="s">
        <v>24</v>
      </c>
      <c r="H44" s="5">
        <f>O10</f>
        <v>0</v>
      </c>
      <c r="I44" s="5">
        <f>P10</f>
        <v>915646</v>
      </c>
      <c r="L44" s="68"/>
    </row>
    <row r="45" spans="1:20" ht="90" x14ac:dyDescent="0.25">
      <c r="A45" s="4" t="str">
        <f>H7</f>
        <v>RCO75</v>
      </c>
      <c r="B45" s="4" t="str">
        <f>I7</f>
        <v>Strategies for integrated territorial development (integruotos teritorinio vystymo strategijos, kurioms suteikta parama)</v>
      </c>
      <c r="C45" s="4" t="str">
        <f>L7</f>
        <v>contributions to strategies</v>
      </c>
      <c r="D45" s="4">
        <v>0</v>
      </c>
      <c r="E45" s="4" t="s">
        <v>21</v>
      </c>
      <c r="F45" s="4" t="s">
        <v>29</v>
      </c>
      <c r="G45" s="4" t="s">
        <v>24</v>
      </c>
      <c r="H45" s="5">
        <f>O7</f>
        <v>0</v>
      </c>
      <c r="I45" s="5">
        <f>P7</f>
        <v>1</v>
      </c>
    </row>
    <row r="46" spans="1:20" ht="90" x14ac:dyDescent="0.25">
      <c r="A46" s="4" t="str">
        <f>H11</f>
        <v>RCO75</v>
      </c>
      <c r="B46" s="4" t="str">
        <f>I11</f>
        <v>Strategies for integrated territorial development (integruotos teritorinio vystymo strategijos, kurioms suteikta parama)</v>
      </c>
      <c r="C46" s="4" t="str">
        <f>L11</f>
        <v>contributions to strategies</v>
      </c>
      <c r="D46" s="4">
        <v>0</v>
      </c>
      <c r="E46" s="4" t="s">
        <v>30</v>
      </c>
      <c r="F46" s="4" t="s">
        <v>29</v>
      </c>
      <c r="G46" s="4" t="s">
        <v>24</v>
      </c>
      <c r="H46" s="5">
        <f>O11</f>
        <v>0</v>
      </c>
      <c r="I46" s="5">
        <f>P11</f>
        <v>9</v>
      </c>
    </row>
    <row r="47" spans="1:20" ht="60" x14ac:dyDescent="0.25">
      <c r="A47" s="4" t="str">
        <f>H8</f>
        <v>RCO76</v>
      </c>
      <c r="B47" s="4" t="str">
        <f>I8</f>
        <v>Integrated projects for territorial development (integruoti teritorinio vystymo projektai)</v>
      </c>
      <c r="C47" s="4" t="str">
        <f>L8</f>
        <v>Projects</v>
      </c>
      <c r="D47" s="4">
        <v>0</v>
      </c>
      <c r="E47" s="4" t="s">
        <v>21</v>
      </c>
      <c r="F47" s="4" t="s">
        <v>29</v>
      </c>
      <c r="G47" s="4" t="s">
        <v>24</v>
      </c>
      <c r="H47" s="5">
        <f>O8</f>
        <v>0</v>
      </c>
      <c r="I47" s="5">
        <f>P8</f>
        <v>4</v>
      </c>
    </row>
    <row r="48" spans="1:20" ht="60" x14ac:dyDescent="0.25">
      <c r="A48" s="4" t="str">
        <f>H12</f>
        <v>RCO76</v>
      </c>
      <c r="B48" s="4" t="str">
        <f>I12</f>
        <v>Integrated projects for territorial development (integruoti teritorinio vystymo projektai)</v>
      </c>
      <c r="C48" s="4" t="s">
        <v>26</v>
      </c>
      <c r="D48" s="4">
        <v>0</v>
      </c>
      <c r="E48" s="4" t="s">
        <v>30</v>
      </c>
      <c r="F48" s="4" t="s">
        <v>29</v>
      </c>
      <c r="G48" s="4" t="s">
        <v>24</v>
      </c>
      <c r="H48" s="5">
        <f>O12</f>
        <v>0</v>
      </c>
      <c r="I48" s="5">
        <f>P12</f>
        <v>22</v>
      </c>
    </row>
    <row r="49" spans="1:17" ht="75" x14ac:dyDescent="0.25">
      <c r="A49" s="4" t="s">
        <v>150</v>
      </c>
      <c r="B49" s="4" t="s">
        <v>151</v>
      </c>
      <c r="C49" s="4" t="s">
        <v>152</v>
      </c>
      <c r="D49" s="4">
        <v>0</v>
      </c>
      <c r="E49" s="4" t="s">
        <v>21</v>
      </c>
      <c r="F49" s="4" t="s">
        <v>29</v>
      </c>
      <c r="G49" s="4" t="s">
        <v>24</v>
      </c>
      <c r="H49" s="5">
        <v>0</v>
      </c>
      <c r="I49" s="69">
        <f>+P34</f>
        <v>6.7</v>
      </c>
    </row>
    <row r="50" spans="1:17" ht="75" x14ac:dyDescent="0.25">
      <c r="A50" s="4" t="s">
        <v>150</v>
      </c>
      <c r="B50" s="4" t="s">
        <v>151</v>
      </c>
      <c r="C50" s="4" t="s">
        <v>152</v>
      </c>
      <c r="D50" s="4">
        <v>0</v>
      </c>
      <c r="E50" s="4" t="s">
        <v>30</v>
      </c>
      <c r="F50" s="4" t="s">
        <v>29</v>
      </c>
      <c r="G50" s="4" t="s">
        <v>24</v>
      </c>
      <c r="H50" s="5">
        <v>0</v>
      </c>
      <c r="I50" s="69">
        <f>+P36</f>
        <v>18.5</v>
      </c>
    </row>
    <row r="51" spans="1:17" ht="60" x14ac:dyDescent="0.25">
      <c r="A51" s="4" t="str">
        <f>H25</f>
        <v>specific output</v>
      </c>
      <c r="B51" s="4" t="str">
        <f>I25</f>
        <v>Open space created or rehabilitated (Sukurtos arba atkurtos atviros erdvės)</v>
      </c>
      <c r="C51" s="4" t="str">
        <f>L25</f>
        <v>m2</v>
      </c>
      <c r="D51" s="4">
        <v>0</v>
      </c>
      <c r="E51" s="4" t="s">
        <v>21</v>
      </c>
      <c r="F51" s="4" t="s">
        <v>29</v>
      </c>
      <c r="G51" s="4" t="s">
        <v>24</v>
      </c>
      <c r="H51" s="5">
        <f>O25</f>
        <v>0</v>
      </c>
      <c r="I51" s="5">
        <f>P25</f>
        <v>137000</v>
      </c>
    </row>
    <row r="52" spans="1:17" ht="60" x14ac:dyDescent="0.25">
      <c r="A52" s="4" t="str">
        <f>H32</f>
        <v>specific output</v>
      </c>
      <c r="B52" s="4" t="str">
        <f>I32</f>
        <v>Open space created or rehabilitated (Sukurtos arba atkurtos atviros erdvės)</v>
      </c>
      <c r="C52" s="4" t="str">
        <f>L32</f>
        <v>m2</v>
      </c>
      <c r="D52" s="4">
        <v>0</v>
      </c>
      <c r="E52" s="4" t="s">
        <v>30</v>
      </c>
      <c r="F52" s="4" t="s">
        <v>29</v>
      </c>
      <c r="G52" s="4" t="s">
        <v>24</v>
      </c>
      <c r="H52" s="5">
        <f>O32</f>
        <v>0</v>
      </c>
      <c r="I52" s="5">
        <f>P32</f>
        <v>2409000</v>
      </c>
    </row>
    <row r="53" spans="1:17" ht="195" x14ac:dyDescent="0.25">
      <c r="A53" s="4" t="str">
        <f>H14</f>
        <v>specific product</v>
      </c>
      <c r="B53" s="4" t="str">
        <f t="shared" ref="B53:I53" si="0">I14</f>
        <v>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v>
      </c>
      <c r="C53" s="4" t="str">
        <f>L14</f>
        <v>m2</v>
      </c>
      <c r="D53" s="4">
        <f>K14</f>
        <v>0</v>
      </c>
      <c r="E53" s="4" t="s">
        <v>21</v>
      </c>
      <c r="F53" s="4" t="s">
        <v>29</v>
      </c>
      <c r="G53" s="4" t="str">
        <f t="shared" si="0"/>
        <v>n/a</v>
      </c>
      <c r="H53" s="5">
        <f t="shared" si="0"/>
        <v>0</v>
      </c>
      <c r="I53" s="5">
        <f t="shared" si="0"/>
        <v>1800</v>
      </c>
      <c r="J53" s="63"/>
      <c r="K53" s="63"/>
      <c r="L53" s="63"/>
      <c r="M53" s="63"/>
      <c r="N53" s="63"/>
      <c r="O53" s="63"/>
      <c r="P53" s="63"/>
      <c r="Q53" s="63"/>
    </row>
    <row r="54" spans="1:17" ht="195" x14ac:dyDescent="0.25">
      <c r="A54" s="4" t="str">
        <f>H16</f>
        <v>specific product</v>
      </c>
      <c r="B54" s="4" t="str">
        <f>I16</f>
        <v>Floor area of new or reconstructed buildings with primary energy demand at least 20% lower than that of a near-zero energy building (Naujų ar rekonstruotų pastatų, kurių pirminės energijos paklausa yra bent 20 % mažesnė nei reikalauja energijos beveik nevartojantis pastatas, plotas)</v>
      </c>
      <c r="C54" s="4" t="str">
        <f>L16</f>
        <v>m2</v>
      </c>
      <c r="D54" s="4" t="e">
        <f>#REF!</f>
        <v>#REF!</v>
      </c>
      <c r="E54" s="4" t="s">
        <v>30</v>
      </c>
      <c r="F54" s="4" t="s">
        <v>29</v>
      </c>
      <c r="G54" s="4" t="str">
        <f t="shared" ref="G54:I54" si="1">N16</f>
        <v>n/a</v>
      </c>
      <c r="H54" s="5">
        <f t="shared" si="1"/>
        <v>0</v>
      </c>
      <c r="I54" s="5">
        <f t="shared" si="1"/>
        <v>9600</v>
      </c>
      <c r="J54" s="63"/>
      <c r="K54" s="63"/>
      <c r="L54" s="63"/>
      <c r="M54" s="63"/>
      <c r="N54" s="63"/>
      <c r="O54" s="63"/>
      <c r="P54" s="63"/>
      <c r="Q54" s="63"/>
    </row>
    <row r="55" spans="1:17" ht="99" customHeight="1" x14ac:dyDescent="0.25">
      <c r="A55" s="4" t="str">
        <f>H26</f>
        <v>specific result</v>
      </c>
      <c r="B55" s="4" t="str">
        <f>I26</f>
        <v>Created or rehabilitated areas, used for economic activity, tourism or recreation (Sukurtos arba atkurtos teritorijos, naudojamos ekonominei, rekreacinei ar turizmo paskirčiai)</v>
      </c>
      <c r="C55" s="4" t="str">
        <f>L26</f>
        <v>ha</v>
      </c>
      <c r="D55" s="4">
        <v>0</v>
      </c>
      <c r="E55" s="4" t="s">
        <v>21</v>
      </c>
      <c r="F55" s="4" t="s">
        <v>29</v>
      </c>
      <c r="G55" s="4">
        <v>2020</v>
      </c>
      <c r="H55" s="5" t="s">
        <v>24</v>
      </c>
      <c r="I55" s="69">
        <f>P26</f>
        <v>13.7</v>
      </c>
      <c r="K55" s="63"/>
      <c r="L55" s="63"/>
      <c r="M55" s="63"/>
      <c r="N55" s="63"/>
      <c r="O55" s="63"/>
      <c r="P55" s="63"/>
      <c r="Q55" s="63"/>
    </row>
    <row r="56" spans="1:17" ht="117" customHeight="1" x14ac:dyDescent="0.25">
      <c r="A56" s="4" t="str">
        <f>H33</f>
        <v>specific result</v>
      </c>
      <c r="B56" s="4" t="str">
        <f>I33</f>
        <v>Created or rehabilitated areas, used for economic activity, tourism or recreation (Sukurtos arba atkurtos teritorijos, naudojamos ekonominei, rekreacinei ar turizmo paskirčiai)</v>
      </c>
      <c r="C56" s="4" t="str">
        <f>L33</f>
        <v>ha</v>
      </c>
      <c r="D56" s="4">
        <v>0</v>
      </c>
      <c r="E56" s="4" t="s">
        <v>30</v>
      </c>
      <c r="F56" s="4" t="s">
        <v>29</v>
      </c>
      <c r="G56" s="4">
        <v>2020</v>
      </c>
      <c r="H56" s="5" t="s">
        <v>24</v>
      </c>
      <c r="I56" s="69">
        <f>P33</f>
        <v>240.9</v>
      </c>
    </row>
    <row r="57" spans="1:17" ht="117" customHeight="1" x14ac:dyDescent="0.25">
      <c r="A57" s="4" t="str">
        <f>+H35</f>
        <v>specific result</v>
      </c>
      <c r="B57" s="4" t="str">
        <f>+I35</f>
        <v>Annual users of dedicated cycling infrastructure (dviračiams skirtos infrastruktūros metinis naudotojų skaičius)</v>
      </c>
      <c r="C57" s="4" t="str">
        <f>+L35</f>
        <v>users/year</v>
      </c>
      <c r="D57" s="4">
        <f>+M35</f>
        <v>0</v>
      </c>
      <c r="E57" s="4" t="s">
        <v>21</v>
      </c>
      <c r="F57" s="4" t="s">
        <v>29</v>
      </c>
      <c r="G57" s="4">
        <v>2020</v>
      </c>
      <c r="H57" s="5" t="s">
        <v>24</v>
      </c>
      <c r="I57" s="5">
        <f>+P35</f>
        <v>4000</v>
      </c>
    </row>
    <row r="58" spans="1:17" ht="117" customHeight="1" x14ac:dyDescent="0.25">
      <c r="A58" s="4" t="str">
        <f>+H37</f>
        <v>specific result</v>
      </c>
      <c r="B58" s="4" t="str">
        <f>+I37</f>
        <v>Annual users of dedicated cycling infrastructure ( dviračiams skiros  infrastruktūros metinis naudotojų skaičius)</v>
      </c>
      <c r="C58" s="4" t="str">
        <f>+L37</f>
        <v>users/year</v>
      </c>
      <c r="D58" s="4">
        <v>0</v>
      </c>
      <c r="E58" s="4" t="s">
        <v>30</v>
      </c>
      <c r="F58" s="4" t="s">
        <v>29</v>
      </c>
      <c r="G58" s="4">
        <v>2020</v>
      </c>
      <c r="H58" s="5" t="s">
        <v>24</v>
      </c>
      <c r="I58" s="5">
        <f>+P37</f>
        <v>18000</v>
      </c>
    </row>
    <row r="59" spans="1:17" ht="90" x14ac:dyDescent="0.25">
      <c r="A59" s="4" t="str">
        <f>H9</f>
        <v>specific result</v>
      </c>
      <c r="B59" s="4" t="str">
        <f>I9</f>
        <v>Annual users of consolidated public services (Metinis konsoliduotų viešųjų paslaugų vartotojų skaičius)</v>
      </c>
      <c r="C59" s="4" t="str">
        <f>L9</f>
        <v>user/year</v>
      </c>
      <c r="D59" s="4">
        <v>0</v>
      </c>
      <c r="E59" s="4" t="s">
        <v>21</v>
      </c>
      <c r="F59" s="4" t="s">
        <v>29</v>
      </c>
      <c r="G59" s="4">
        <v>2020</v>
      </c>
      <c r="H59" s="5" t="s">
        <v>24</v>
      </c>
      <c r="I59" s="5">
        <f>+P9+P15+P18</f>
        <v>1566400</v>
      </c>
    </row>
    <row r="60" spans="1:17" ht="90" x14ac:dyDescent="0.25">
      <c r="A60" s="4" t="str">
        <f>H13</f>
        <v>specific result</v>
      </c>
      <c r="B60" s="4" t="str">
        <f>I13</f>
        <v xml:space="preserve"> Annual users of consolidated public services (Metinis konsoliduotų viešųjų paslaugų vartotojų skaičius)</v>
      </c>
      <c r="C60" s="4" t="str">
        <f>L13</f>
        <v>users/year</v>
      </c>
      <c r="D60" s="4">
        <v>0</v>
      </c>
      <c r="E60" s="4" t="s">
        <v>30</v>
      </c>
      <c r="F60" s="4" t="s">
        <v>29</v>
      </c>
      <c r="G60" s="4">
        <v>2020</v>
      </c>
      <c r="H60" s="5" t="s">
        <v>24</v>
      </c>
      <c r="I60" s="5">
        <f>+P13+P17+P20</f>
        <v>3943500</v>
      </c>
    </row>
    <row r="61" spans="1:17" x14ac:dyDescent="0.25">
      <c r="A61" s="63"/>
      <c r="B61" s="63"/>
      <c r="C61" s="63"/>
      <c r="D61" s="63" t="e">
        <f>SUM(D43:D60)</f>
        <v>#REF!</v>
      </c>
      <c r="E61" s="63"/>
      <c r="F61" s="63"/>
      <c r="G61" s="63"/>
      <c r="H61" s="63">
        <f>SUM(H43:H60)</f>
        <v>0</v>
      </c>
      <c r="I61" s="70">
        <f>SUM(I43:I60)</f>
        <v>9209286.8000000007</v>
      </c>
      <c r="J61" s="63" t="b">
        <f>I61=P38</f>
        <v>0</v>
      </c>
    </row>
    <row r="62" spans="1:17" x14ac:dyDescent="0.25">
      <c r="A62" s="63"/>
      <c r="B62" s="63"/>
      <c r="C62" s="63"/>
      <c r="D62" s="63"/>
      <c r="E62" s="63"/>
      <c r="F62" s="63"/>
      <c r="G62" s="63"/>
      <c r="H62" s="63"/>
      <c r="I62" s="63"/>
      <c r="J62" s="63"/>
    </row>
    <row r="63" spans="1:17" x14ac:dyDescent="0.25">
      <c r="A63" s="63"/>
      <c r="B63" s="63"/>
      <c r="C63" s="63"/>
      <c r="D63" s="63"/>
      <c r="E63" s="63"/>
      <c r="F63" s="63"/>
      <c r="G63" s="63"/>
      <c r="H63" s="63"/>
      <c r="I63" s="63"/>
      <c r="J63" s="63"/>
    </row>
  </sheetData>
  <mergeCells count="105">
    <mergeCell ref="O20:O21"/>
    <mergeCell ref="P20:P21"/>
    <mergeCell ref="Q20:Q21"/>
    <mergeCell ref="R20:R21"/>
    <mergeCell ref="G20:G21"/>
    <mergeCell ref="H20:H21"/>
    <mergeCell ref="I20:I21"/>
    <mergeCell ref="L20:L21"/>
    <mergeCell ref="M20:M21"/>
    <mergeCell ref="J20:J21"/>
    <mergeCell ref="K16:K21"/>
    <mergeCell ref="O18:O19"/>
    <mergeCell ref="P18:P19"/>
    <mergeCell ref="Q18:Q19"/>
    <mergeCell ref="R18:R19"/>
    <mergeCell ref="G18:G19"/>
    <mergeCell ref="H18:H19"/>
    <mergeCell ref="I18:I19"/>
    <mergeCell ref="L18:L19"/>
    <mergeCell ref="M18:M19"/>
    <mergeCell ref="J18:J19"/>
    <mergeCell ref="J16:J17"/>
    <mergeCell ref="A1:I1"/>
    <mergeCell ref="G22:G24"/>
    <mergeCell ref="D6:D9"/>
    <mergeCell ref="H4:I4"/>
    <mergeCell ref="A4:A5"/>
    <mergeCell ref="B4:B5"/>
    <mergeCell ref="C4:C5"/>
    <mergeCell ref="D4:F4"/>
    <mergeCell ref="G4:G5"/>
    <mergeCell ref="C6:C9"/>
    <mergeCell ref="C10:C13"/>
    <mergeCell ref="D10:D13"/>
    <mergeCell ref="E10:E13"/>
    <mergeCell ref="F10:F13"/>
    <mergeCell ref="G10:G12"/>
    <mergeCell ref="A6:A21"/>
    <mergeCell ref="B22:B37"/>
    <mergeCell ref="A22:A37"/>
    <mergeCell ref="D14:D15"/>
    <mergeCell ref="D16:D17"/>
    <mergeCell ref="C14:C15"/>
    <mergeCell ref="C16:C17"/>
    <mergeCell ref="G14:G15"/>
    <mergeCell ref="G16:G17"/>
    <mergeCell ref="K22:K26"/>
    <mergeCell ref="C27:C33"/>
    <mergeCell ref="D27:D33"/>
    <mergeCell ref="E27:E33"/>
    <mergeCell ref="F27:F33"/>
    <mergeCell ref="J27:J33"/>
    <mergeCell ref="K27:K33"/>
    <mergeCell ref="D22:D26"/>
    <mergeCell ref="E22:E26"/>
    <mergeCell ref="F22:F26"/>
    <mergeCell ref="J22:J26"/>
    <mergeCell ref="C22:C26"/>
    <mergeCell ref="G27:G29"/>
    <mergeCell ref="G25:G26"/>
    <mergeCell ref="G32:G33"/>
    <mergeCell ref="R4:R5"/>
    <mergeCell ref="J4:J5"/>
    <mergeCell ref="K4:K5"/>
    <mergeCell ref="L4:L5"/>
    <mergeCell ref="M4:N4"/>
    <mergeCell ref="O4:O5"/>
    <mergeCell ref="P4:P5"/>
    <mergeCell ref="Q4:Q5"/>
    <mergeCell ref="F6:F9"/>
    <mergeCell ref="G6:G8"/>
    <mergeCell ref="J6:J9"/>
    <mergeCell ref="K6:K9"/>
    <mergeCell ref="E16:E17"/>
    <mergeCell ref="F16:F17"/>
    <mergeCell ref="N18:N19"/>
    <mergeCell ref="D20:D21"/>
    <mergeCell ref="E20:E21"/>
    <mergeCell ref="F20:F21"/>
    <mergeCell ref="C20:C21"/>
    <mergeCell ref="B6:B21"/>
    <mergeCell ref="C18:C19"/>
    <mergeCell ref="D18:D19"/>
    <mergeCell ref="E18:E19"/>
    <mergeCell ref="F18:F19"/>
    <mergeCell ref="K10:K13"/>
    <mergeCell ref="E6:E9"/>
    <mergeCell ref="K14:K15"/>
    <mergeCell ref="J10:J13"/>
    <mergeCell ref="J14:J15"/>
    <mergeCell ref="F14:F15"/>
    <mergeCell ref="E14:E15"/>
    <mergeCell ref="N20:N21"/>
    <mergeCell ref="J34:J35"/>
    <mergeCell ref="K34:K37"/>
    <mergeCell ref="J36:J37"/>
    <mergeCell ref="C36:C37"/>
    <mergeCell ref="E36:E37"/>
    <mergeCell ref="F36:F37"/>
    <mergeCell ref="G36:G37"/>
    <mergeCell ref="D34:D37"/>
    <mergeCell ref="C34:C35"/>
    <mergeCell ref="E34:E35"/>
    <mergeCell ref="F34:F35"/>
    <mergeCell ref="G34:G35"/>
  </mergeCells>
  <pageMargins left="0.7" right="0.7" top="0.75" bottom="0.75" header="0.3" footer="0.3"/>
  <pageSetup paperSize="9" scale="2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activeCell="C13" sqref="C13"/>
    </sheetView>
  </sheetViews>
  <sheetFormatPr defaultColWidth="9.140625" defaultRowHeight="15" x14ac:dyDescent="0.25"/>
  <cols>
    <col min="1" max="1" width="9.140625" style="14"/>
    <col min="2" max="2" width="37" style="15" bestFit="1" customWidth="1"/>
    <col min="3" max="3" width="117.85546875" style="16" customWidth="1"/>
    <col min="4" max="4" width="36.85546875" style="17" customWidth="1"/>
    <col min="5" max="16384" width="9.140625" style="11"/>
  </cols>
  <sheetData>
    <row r="1" spans="1:3" s="11" customFormat="1" ht="14.45" x14ac:dyDescent="0.3">
      <c r="A1" s="8" t="s">
        <v>48</v>
      </c>
      <c r="B1" s="9" t="s">
        <v>49</v>
      </c>
      <c r="C1" s="10" t="s">
        <v>50</v>
      </c>
    </row>
    <row r="2" spans="1:3" s="11" customFormat="1" ht="14.45" x14ac:dyDescent="0.3">
      <c r="A2" s="8">
        <v>1</v>
      </c>
      <c r="B2" s="9" t="s">
        <v>51</v>
      </c>
      <c r="C2" s="10" t="s">
        <v>52</v>
      </c>
    </row>
    <row r="3" spans="1:3" s="11" customFormat="1" ht="22.5" customHeight="1" x14ac:dyDescent="0.25">
      <c r="A3" s="8">
        <f>A2+1</f>
        <v>2</v>
      </c>
      <c r="B3" s="9" t="s">
        <v>53</v>
      </c>
      <c r="C3" s="9" t="s">
        <v>39</v>
      </c>
    </row>
    <row r="4" spans="1:3" s="11" customFormat="1" ht="14.45" x14ac:dyDescent="0.3">
      <c r="A4" s="8">
        <f t="shared" ref="A4:A19" si="0">A3+1</f>
        <v>3</v>
      </c>
      <c r="B4" s="9" t="s">
        <v>54</v>
      </c>
      <c r="C4" s="9" t="s">
        <v>76</v>
      </c>
    </row>
    <row r="5" spans="1:3" s="11" customFormat="1" ht="14.45" x14ac:dyDescent="0.3">
      <c r="A5" s="8">
        <f t="shared" si="0"/>
        <v>4</v>
      </c>
      <c r="B5" s="9" t="s">
        <v>55</v>
      </c>
      <c r="C5" s="9" t="s">
        <v>56</v>
      </c>
    </row>
    <row r="6" spans="1:3" s="11" customFormat="1" ht="14.45" x14ac:dyDescent="0.3">
      <c r="A6" s="8">
        <f t="shared" si="0"/>
        <v>5</v>
      </c>
      <c r="B6" s="9" t="s">
        <v>9</v>
      </c>
      <c r="C6" s="12">
        <v>0</v>
      </c>
    </row>
    <row r="7" spans="1:3" s="11" customFormat="1" ht="14.45" x14ac:dyDescent="0.3">
      <c r="A7" s="8">
        <f t="shared" si="0"/>
        <v>6</v>
      </c>
      <c r="B7" s="9" t="s">
        <v>10</v>
      </c>
      <c r="C7" s="9" t="s">
        <v>57</v>
      </c>
    </row>
    <row r="8" spans="1:3" s="11" customFormat="1" ht="14.45" x14ac:dyDescent="0.3">
      <c r="A8" s="8">
        <f t="shared" si="0"/>
        <v>7</v>
      </c>
      <c r="B8" s="9" t="s">
        <v>58</v>
      </c>
      <c r="C8" s="9" t="s">
        <v>59</v>
      </c>
    </row>
    <row r="9" spans="1:3" s="11" customFormat="1" ht="14.45" x14ac:dyDescent="0.3">
      <c r="A9" s="8">
        <f t="shared" si="0"/>
        <v>8</v>
      </c>
      <c r="B9" s="9" t="s">
        <v>60</v>
      </c>
      <c r="C9" s="9" t="s">
        <v>61</v>
      </c>
    </row>
    <row r="10" spans="1:3" s="11" customFormat="1" ht="14.45" x14ac:dyDescent="0.3">
      <c r="A10" s="8">
        <f t="shared" si="0"/>
        <v>9</v>
      </c>
      <c r="B10" s="9" t="s">
        <v>62</v>
      </c>
      <c r="C10" s="9" t="s">
        <v>63</v>
      </c>
    </row>
    <row r="11" spans="1:3" s="11" customFormat="1" ht="129.6" x14ac:dyDescent="0.3">
      <c r="A11" s="8">
        <f t="shared" si="0"/>
        <v>10</v>
      </c>
      <c r="B11" s="9" t="s">
        <v>64</v>
      </c>
      <c r="C11" s="9" t="s">
        <v>93</v>
      </c>
    </row>
    <row r="12" spans="1:3" s="11" customFormat="1" ht="14.45" x14ac:dyDescent="0.3">
      <c r="A12" s="8">
        <f t="shared" si="0"/>
        <v>11</v>
      </c>
      <c r="B12" s="9" t="s">
        <v>65</v>
      </c>
      <c r="C12" s="10" t="s">
        <v>77</v>
      </c>
    </row>
    <row r="13" spans="1:3" s="11" customFormat="1" ht="14.45" x14ac:dyDescent="0.3">
      <c r="A13" s="8">
        <f t="shared" si="0"/>
        <v>12</v>
      </c>
      <c r="B13" s="9" t="s">
        <v>66</v>
      </c>
      <c r="C13" s="10" t="s">
        <v>78</v>
      </c>
    </row>
    <row r="14" spans="1:3" s="11" customFormat="1" ht="28.9" x14ac:dyDescent="0.3">
      <c r="A14" s="8">
        <f t="shared" si="0"/>
        <v>13</v>
      </c>
      <c r="B14" s="9" t="s">
        <v>67</v>
      </c>
      <c r="C14" s="10" t="s">
        <v>79</v>
      </c>
    </row>
    <row r="15" spans="1:3" s="11" customFormat="1" ht="28.9" x14ac:dyDescent="0.3">
      <c r="A15" s="8">
        <f t="shared" si="0"/>
        <v>14</v>
      </c>
      <c r="B15" s="9" t="s">
        <v>68</v>
      </c>
      <c r="C15" s="10" t="s">
        <v>86</v>
      </c>
    </row>
    <row r="16" spans="1:3" s="11" customFormat="1" ht="14.45" x14ac:dyDescent="0.3">
      <c r="A16" s="8">
        <f t="shared" si="0"/>
        <v>15</v>
      </c>
      <c r="B16" s="9" t="s">
        <v>69</v>
      </c>
      <c r="C16" s="13" t="s">
        <v>73</v>
      </c>
    </row>
    <row r="17" spans="1:4" ht="14.45" x14ac:dyDescent="0.3">
      <c r="A17" s="8">
        <f t="shared" si="0"/>
        <v>16</v>
      </c>
      <c r="B17" s="9" t="s">
        <v>70</v>
      </c>
      <c r="C17" s="13" t="s">
        <v>74</v>
      </c>
      <c r="D17" s="11"/>
    </row>
    <row r="18" spans="1:4" ht="14.45" x14ac:dyDescent="0.3">
      <c r="A18" s="8">
        <f>A17+1</f>
        <v>17</v>
      </c>
      <c r="B18" s="9" t="s">
        <v>71</v>
      </c>
      <c r="C18" s="10" t="s">
        <v>81</v>
      </c>
      <c r="D18" s="11"/>
    </row>
    <row r="19" spans="1:4" ht="14.45" x14ac:dyDescent="0.3">
      <c r="A19" s="8">
        <f t="shared" si="0"/>
        <v>18</v>
      </c>
      <c r="B19" s="9" t="s">
        <v>72</v>
      </c>
      <c r="C19" s="10" t="s">
        <v>75</v>
      </c>
      <c r="D19" s="1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opLeftCell="A11" zoomScale="75" zoomScaleNormal="75" workbookViewId="0">
      <selection activeCell="C14" sqref="C14"/>
    </sheetView>
  </sheetViews>
  <sheetFormatPr defaultColWidth="9.140625" defaultRowHeight="15" x14ac:dyDescent="0.25"/>
  <cols>
    <col min="1" max="1" width="9.140625" style="14"/>
    <col min="2" max="2" width="37" style="15" bestFit="1" customWidth="1"/>
    <col min="3" max="3" width="117.85546875" style="16" customWidth="1"/>
    <col min="4" max="4" width="36.85546875" style="17" customWidth="1"/>
    <col min="5" max="16384" width="9.140625" style="11"/>
  </cols>
  <sheetData>
    <row r="1" spans="1:4" ht="14.45" x14ac:dyDescent="0.3">
      <c r="A1" s="8" t="s">
        <v>48</v>
      </c>
      <c r="B1" s="9" t="s">
        <v>49</v>
      </c>
      <c r="C1" s="10" t="s">
        <v>50</v>
      </c>
      <c r="D1" s="11"/>
    </row>
    <row r="2" spans="1:4" ht="14.45" x14ac:dyDescent="0.3">
      <c r="A2" s="8">
        <v>1</v>
      </c>
      <c r="B2" s="9" t="s">
        <v>51</v>
      </c>
      <c r="C2" s="10" t="s">
        <v>52</v>
      </c>
      <c r="D2" s="11"/>
    </row>
    <row r="3" spans="1:4" ht="22.5" customHeight="1" x14ac:dyDescent="0.3">
      <c r="A3" s="8">
        <f>A2+1</f>
        <v>2</v>
      </c>
      <c r="B3" s="9" t="s">
        <v>53</v>
      </c>
      <c r="C3" s="9" t="s">
        <v>105</v>
      </c>
      <c r="D3" s="11"/>
    </row>
    <row r="4" spans="1:4" ht="14.45" x14ac:dyDescent="0.3">
      <c r="A4" s="8">
        <f t="shared" ref="A4:A19" si="0">A3+1</f>
        <v>3</v>
      </c>
      <c r="B4" s="9" t="s">
        <v>54</v>
      </c>
      <c r="C4" s="9" t="s">
        <v>104</v>
      </c>
      <c r="D4" s="11"/>
    </row>
    <row r="5" spans="1:4" ht="14.45" x14ac:dyDescent="0.3">
      <c r="A5" s="8">
        <f t="shared" si="0"/>
        <v>4</v>
      </c>
      <c r="B5" s="9" t="s">
        <v>55</v>
      </c>
      <c r="C5" s="9" t="s">
        <v>56</v>
      </c>
      <c r="D5" s="11"/>
    </row>
    <row r="6" spans="1:4" ht="14.45" x14ac:dyDescent="0.3">
      <c r="A6" s="8">
        <f t="shared" si="0"/>
        <v>5</v>
      </c>
      <c r="B6" s="9" t="s">
        <v>9</v>
      </c>
      <c r="C6" s="12">
        <v>0</v>
      </c>
      <c r="D6" s="11"/>
    </row>
    <row r="7" spans="1:4" ht="14.45" x14ac:dyDescent="0.3">
      <c r="A7" s="8">
        <f t="shared" si="0"/>
        <v>6</v>
      </c>
      <c r="B7" s="9" t="s">
        <v>10</v>
      </c>
      <c r="C7" s="9" t="s">
        <v>57</v>
      </c>
      <c r="D7" s="11"/>
    </row>
    <row r="8" spans="1:4" ht="14.45" x14ac:dyDescent="0.3">
      <c r="A8" s="8">
        <f t="shared" si="0"/>
        <v>7</v>
      </c>
      <c r="B8" s="9" t="s">
        <v>58</v>
      </c>
      <c r="C8" s="9" t="s">
        <v>59</v>
      </c>
      <c r="D8" s="11"/>
    </row>
    <row r="9" spans="1:4" ht="14.45" x14ac:dyDescent="0.3">
      <c r="A9" s="8">
        <f t="shared" si="0"/>
        <v>8</v>
      </c>
      <c r="B9" s="9" t="s">
        <v>60</v>
      </c>
      <c r="C9" s="9" t="s">
        <v>61</v>
      </c>
      <c r="D9" s="11"/>
    </row>
    <row r="10" spans="1:4" ht="14.45" x14ac:dyDescent="0.3">
      <c r="A10" s="8">
        <f t="shared" si="0"/>
        <v>9</v>
      </c>
      <c r="B10" s="9" t="s">
        <v>62</v>
      </c>
      <c r="C10" s="9" t="s">
        <v>117</v>
      </c>
      <c r="D10" s="11"/>
    </row>
    <row r="11" spans="1:4" ht="409.5" x14ac:dyDescent="0.25">
      <c r="A11" s="8">
        <f t="shared" si="0"/>
        <v>10</v>
      </c>
      <c r="B11" s="9" t="s">
        <v>64</v>
      </c>
      <c r="C11" s="9" t="s">
        <v>113</v>
      </c>
      <c r="D11" s="11"/>
    </row>
    <row r="12" spans="1:4" ht="14.45" x14ac:dyDescent="0.3">
      <c r="A12" s="8">
        <f t="shared" si="0"/>
        <v>11</v>
      </c>
      <c r="B12" s="9" t="s">
        <v>65</v>
      </c>
      <c r="C12" s="10" t="s">
        <v>77</v>
      </c>
      <c r="D12" s="11"/>
    </row>
    <row r="13" spans="1:4" ht="14.45" x14ac:dyDescent="0.3">
      <c r="A13" s="8">
        <f t="shared" si="0"/>
        <v>12</v>
      </c>
      <c r="B13" s="9" t="s">
        <v>66</v>
      </c>
      <c r="C13" s="10" t="s">
        <v>106</v>
      </c>
      <c r="D13" s="11"/>
    </row>
    <row r="14" spans="1:4" ht="28.9" x14ac:dyDescent="0.3">
      <c r="A14" s="8">
        <f t="shared" si="0"/>
        <v>13</v>
      </c>
      <c r="B14" s="9" t="s">
        <v>67</v>
      </c>
      <c r="C14" s="10" t="s">
        <v>112</v>
      </c>
      <c r="D14" s="11"/>
    </row>
    <row r="15" spans="1:4" ht="28.9" x14ac:dyDescent="0.3">
      <c r="A15" s="8">
        <f t="shared" si="0"/>
        <v>14</v>
      </c>
      <c r="B15" s="9" t="s">
        <v>68</v>
      </c>
      <c r="C15" s="10" t="s">
        <v>86</v>
      </c>
      <c r="D15" s="11"/>
    </row>
    <row r="16" spans="1:4" ht="14.45" x14ac:dyDescent="0.3">
      <c r="A16" s="8">
        <f t="shared" si="0"/>
        <v>15</v>
      </c>
      <c r="B16" s="9" t="s">
        <v>69</v>
      </c>
      <c r="C16" s="13" t="s">
        <v>73</v>
      </c>
      <c r="D16" s="11"/>
    </row>
    <row r="17" spans="1:4" ht="14.45" x14ac:dyDescent="0.3">
      <c r="A17" s="8">
        <f t="shared" si="0"/>
        <v>16</v>
      </c>
      <c r="B17" s="9" t="s">
        <v>70</v>
      </c>
      <c r="C17" s="13" t="s">
        <v>74</v>
      </c>
      <c r="D17" s="11"/>
    </row>
    <row r="18" spans="1:4" ht="14.45" x14ac:dyDescent="0.3">
      <c r="A18" s="8">
        <f>A17+1</f>
        <v>17</v>
      </c>
      <c r="B18" s="9" t="s">
        <v>71</v>
      </c>
      <c r="C18" s="10" t="s">
        <v>81</v>
      </c>
      <c r="D18" s="11"/>
    </row>
    <row r="19" spans="1:4" ht="14.45" x14ac:dyDescent="0.3">
      <c r="A19" s="8">
        <f t="shared" si="0"/>
        <v>18</v>
      </c>
      <c r="B19" s="9" t="s">
        <v>72</v>
      </c>
      <c r="C19" s="10" t="s">
        <v>75</v>
      </c>
      <c r="D19" s="1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topLeftCell="A11" zoomScale="75" zoomScaleNormal="75" workbookViewId="0">
      <selection activeCell="C11" sqref="C11"/>
    </sheetView>
  </sheetViews>
  <sheetFormatPr defaultColWidth="9.140625" defaultRowHeight="15" x14ac:dyDescent="0.25"/>
  <cols>
    <col min="1" max="1" width="9.140625" style="14"/>
    <col min="2" max="2" width="37" style="15" bestFit="1" customWidth="1"/>
    <col min="3" max="3" width="117.85546875" style="16" customWidth="1"/>
    <col min="4" max="4" width="36.85546875" style="17" customWidth="1"/>
    <col min="5" max="16384" width="9.140625" style="11"/>
  </cols>
  <sheetData>
    <row r="1" spans="1:4" ht="14.45" x14ac:dyDescent="0.3">
      <c r="A1" s="8" t="s">
        <v>48</v>
      </c>
      <c r="B1" s="9" t="s">
        <v>49</v>
      </c>
      <c r="C1" s="10" t="s">
        <v>50</v>
      </c>
      <c r="D1" s="11"/>
    </row>
    <row r="2" spans="1:4" ht="14.45" x14ac:dyDescent="0.3">
      <c r="A2" s="8">
        <v>1</v>
      </c>
      <c r="B2" s="9" t="s">
        <v>51</v>
      </c>
      <c r="C2" s="10" t="s">
        <v>52</v>
      </c>
      <c r="D2" s="11"/>
    </row>
    <row r="3" spans="1:4" ht="54.75" customHeight="1" x14ac:dyDescent="0.25">
      <c r="A3" s="8">
        <f>A2+1</f>
        <v>2</v>
      </c>
      <c r="B3" s="9" t="s">
        <v>53</v>
      </c>
      <c r="C3" s="9" t="s">
        <v>110</v>
      </c>
      <c r="D3" s="11"/>
    </row>
    <row r="4" spans="1:4" ht="14.45" x14ac:dyDescent="0.3">
      <c r="A4" s="8">
        <f t="shared" ref="A4:A19" si="0">A3+1</f>
        <v>3</v>
      </c>
      <c r="B4" s="9" t="s">
        <v>54</v>
      </c>
      <c r="C4" s="9" t="s">
        <v>104</v>
      </c>
      <c r="D4" s="11"/>
    </row>
    <row r="5" spans="1:4" ht="14.45" x14ac:dyDescent="0.3">
      <c r="A5" s="8">
        <f t="shared" si="0"/>
        <v>4</v>
      </c>
      <c r="B5" s="9" t="s">
        <v>55</v>
      </c>
      <c r="C5" s="9" t="s">
        <v>56</v>
      </c>
      <c r="D5" s="11"/>
    </row>
    <row r="6" spans="1:4" ht="14.45" x14ac:dyDescent="0.3">
      <c r="A6" s="8">
        <f t="shared" si="0"/>
        <v>5</v>
      </c>
      <c r="B6" s="9" t="s">
        <v>9</v>
      </c>
      <c r="C6" s="12">
        <v>0</v>
      </c>
      <c r="D6" s="11"/>
    </row>
    <row r="7" spans="1:4" ht="14.45" x14ac:dyDescent="0.3">
      <c r="A7" s="8">
        <f t="shared" si="0"/>
        <v>6</v>
      </c>
      <c r="B7" s="9" t="s">
        <v>10</v>
      </c>
      <c r="C7" s="9" t="s">
        <v>57</v>
      </c>
      <c r="D7" s="11"/>
    </row>
    <row r="8" spans="1:4" ht="14.45" x14ac:dyDescent="0.3">
      <c r="A8" s="8">
        <f t="shared" si="0"/>
        <v>7</v>
      </c>
      <c r="B8" s="9" t="s">
        <v>58</v>
      </c>
      <c r="C8" s="9" t="s">
        <v>59</v>
      </c>
      <c r="D8" s="11"/>
    </row>
    <row r="9" spans="1:4" ht="14.45" x14ac:dyDescent="0.3">
      <c r="A9" s="8">
        <f t="shared" si="0"/>
        <v>8</v>
      </c>
      <c r="B9" s="9" t="s">
        <v>60</v>
      </c>
      <c r="C9" s="9" t="s">
        <v>61</v>
      </c>
      <c r="D9" s="11"/>
    </row>
    <row r="10" spans="1:4" ht="14.45" x14ac:dyDescent="0.3">
      <c r="A10" s="8">
        <f t="shared" si="0"/>
        <v>9</v>
      </c>
      <c r="B10" s="9" t="s">
        <v>62</v>
      </c>
      <c r="C10" s="9" t="s">
        <v>116</v>
      </c>
      <c r="D10" s="11"/>
    </row>
    <row r="11" spans="1:4" ht="409.5" x14ac:dyDescent="0.25">
      <c r="A11" s="8">
        <f t="shared" si="0"/>
        <v>10</v>
      </c>
      <c r="B11" s="9" t="s">
        <v>64</v>
      </c>
      <c r="C11" s="9" t="s">
        <v>114</v>
      </c>
      <c r="D11" s="11"/>
    </row>
    <row r="12" spans="1:4" ht="14.45" x14ac:dyDescent="0.3">
      <c r="A12" s="8">
        <f t="shared" si="0"/>
        <v>11</v>
      </c>
      <c r="B12" s="9" t="s">
        <v>65</v>
      </c>
      <c r="C12" s="10" t="s">
        <v>77</v>
      </c>
      <c r="D12" s="11"/>
    </row>
    <row r="13" spans="1:4" ht="14.45" x14ac:dyDescent="0.3">
      <c r="A13" s="8">
        <f t="shared" si="0"/>
        <v>12</v>
      </c>
      <c r="B13" s="9" t="s">
        <v>66</v>
      </c>
      <c r="C13" s="10" t="s">
        <v>106</v>
      </c>
      <c r="D13" s="11"/>
    </row>
    <row r="14" spans="1:4" ht="28.9" x14ac:dyDescent="0.3">
      <c r="A14" s="8">
        <f t="shared" si="0"/>
        <v>13</v>
      </c>
      <c r="B14" s="9" t="s">
        <v>67</v>
      </c>
      <c r="C14" s="10" t="s">
        <v>112</v>
      </c>
      <c r="D14" s="11"/>
    </row>
    <row r="15" spans="1:4" ht="28.9" x14ac:dyDescent="0.3">
      <c r="A15" s="8">
        <f t="shared" si="0"/>
        <v>14</v>
      </c>
      <c r="B15" s="9" t="s">
        <v>68</v>
      </c>
      <c r="C15" s="10" t="s">
        <v>86</v>
      </c>
      <c r="D15" s="11"/>
    </row>
    <row r="16" spans="1:4" ht="14.45" x14ac:dyDescent="0.3">
      <c r="A16" s="8">
        <f t="shared" si="0"/>
        <v>15</v>
      </c>
      <c r="B16" s="9" t="s">
        <v>69</v>
      </c>
      <c r="C16" s="13" t="s">
        <v>73</v>
      </c>
      <c r="D16" s="11"/>
    </row>
    <row r="17" spans="1:4" ht="14.45" x14ac:dyDescent="0.3">
      <c r="A17" s="8">
        <f t="shared" si="0"/>
        <v>16</v>
      </c>
      <c r="B17" s="9" t="s">
        <v>70</v>
      </c>
      <c r="C17" s="13" t="s">
        <v>74</v>
      </c>
      <c r="D17" s="11"/>
    </row>
    <row r="18" spans="1:4" ht="14.45" x14ac:dyDescent="0.3">
      <c r="A18" s="8">
        <f>A17+1</f>
        <v>17</v>
      </c>
      <c r="B18" s="9" t="s">
        <v>71</v>
      </c>
      <c r="C18" s="10" t="s">
        <v>81</v>
      </c>
      <c r="D18" s="11"/>
    </row>
    <row r="19" spans="1:4" ht="14.45" x14ac:dyDescent="0.3">
      <c r="A19" s="8">
        <f t="shared" si="0"/>
        <v>18</v>
      </c>
      <c r="B19" s="9" t="s">
        <v>72</v>
      </c>
      <c r="C19" s="10" t="s">
        <v>75</v>
      </c>
      <c r="D19" s="1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D27" sqref="D27"/>
    </sheetView>
  </sheetViews>
  <sheetFormatPr defaultRowHeight="15" x14ac:dyDescent="0.25"/>
  <cols>
    <col min="2" max="2" width="22.28515625" customWidth="1"/>
    <col min="3" max="3" width="86.28515625" customWidth="1"/>
    <col min="4" max="4" width="44.42578125" customWidth="1"/>
  </cols>
  <sheetData>
    <row r="1" spans="1:4" ht="14.45" x14ac:dyDescent="0.3">
      <c r="A1" s="32" t="s">
        <v>48</v>
      </c>
      <c r="B1" s="33" t="s">
        <v>49</v>
      </c>
      <c r="C1" s="33" t="s">
        <v>50</v>
      </c>
    </row>
    <row r="2" spans="1:4" ht="14.45" x14ac:dyDescent="0.3">
      <c r="A2" s="34">
        <v>0</v>
      </c>
      <c r="B2" s="35" t="s">
        <v>153</v>
      </c>
      <c r="C2" s="35" t="s">
        <v>154</v>
      </c>
    </row>
    <row r="3" spans="1:4" ht="14.45" x14ac:dyDescent="0.3">
      <c r="A3" s="34">
        <v>1</v>
      </c>
      <c r="B3" s="33" t="s">
        <v>51</v>
      </c>
      <c r="C3" s="33" t="s">
        <v>52</v>
      </c>
    </row>
    <row r="4" spans="1:4" x14ac:dyDescent="0.25">
      <c r="A4" s="34">
        <v>2</v>
      </c>
      <c r="B4" s="33" t="s">
        <v>53</v>
      </c>
      <c r="C4" s="36" t="s">
        <v>162</v>
      </c>
    </row>
    <row r="5" spans="1:4" ht="14.45" x14ac:dyDescent="0.3">
      <c r="A5" s="34">
        <v>3</v>
      </c>
      <c r="B5" s="35" t="s">
        <v>54</v>
      </c>
      <c r="C5" s="35" t="s">
        <v>76</v>
      </c>
    </row>
    <row r="6" spans="1:4" ht="14.45" x14ac:dyDescent="0.3">
      <c r="A6" s="34">
        <v>4</v>
      </c>
      <c r="B6" s="35" t="s">
        <v>55</v>
      </c>
      <c r="C6" s="35" t="s">
        <v>56</v>
      </c>
    </row>
    <row r="7" spans="1:4" ht="14.45" x14ac:dyDescent="0.3">
      <c r="A7" s="34">
        <v>5</v>
      </c>
      <c r="B7" s="35" t="s">
        <v>9</v>
      </c>
      <c r="C7" s="35" t="s">
        <v>120</v>
      </c>
    </row>
    <row r="8" spans="1:4" ht="14.45" x14ac:dyDescent="0.3">
      <c r="A8" s="34">
        <v>6</v>
      </c>
      <c r="B8" s="35" t="s">
        <v>10</v>
      </c>
      <c r="C8" s="35" t="s">
        <v>57</v>
      </c>
    </row>
    <row r="9" spans="1:4" ht="14.45" x14ac:dyDescent="0.3">
      <c r="A9" s="34">
        <v>7</v>
      </c>
      <c r="B9" s="35" t="s">
        <v>58</v>
      </c>
      <c r="C9" s="35" t="s">
        <v>59</v>
      </c>
    </row>
    <row r="10" spans="1:4" ht="14.45" x14ac:dyDescent="0.3">
      <c r="A10" s="34">
        <v>8</v>
      </c>
      <c r="B10" s="35" t="s">
        <v>60</v>
      </c>
      <c r="C10" s="35" t="s">
        <v>158</v>
      </c>
    </row>
    <row r="11" spans="1:4" ht="14.45" x14ac:dyDescent="0.3">
      <c r="A11" s="34">
        <v>9</v>
      </c>
      <c r="B11" s="35" t="s">
        <v>62</v>
      </c>
      <c r="C11" s="35" t="s">
        <v>116</v>
      </c>
    </row>
    <row r="12" spans="1:4" ht="26.25" customHeight="1" x14ac:dyDescent="0.25">
      <c r="A12" s="179">
        <v>10</v>
      </c>
      <c r="B12" s="180" t="s">
        <v>64</v>
      </c>
      <c r="C12" s="36" t="s">
        <v>163</v>
      </c>
      <c r="D12" s="37"/>
    </row>
    <row r="13" spans="1:4" ht="43.5" customHeight="1" x14ac:dyDescent="0.25">
      <c r="A13" s="179"/>
      <c r="B13" s="180"/>
      <c r="C13" s="36" t="s">
        <v>159</v>
      </c>
      <c r="D13" s="37"/>
    </row>
    <row r="14" spans="1:4" ht="14.45" x14ac:dyDescent="0.3">
      <c r="A14" s="34">
        <v>11</v>
      </c>
      <c r="B14" s="35" t="s">
        <v>65</v>
      </c>
      <c r="C14" s="35" t="s">
        <v>77</v>
      </c>
    </row>
    <row r="15" spans="1:4" ht="14.45" x14ac:dyDescent="0.3">
      <c r="A15" s="34">
        <v>12</v>
      </c>
      <c r="B15" s="35" t="s">
        <v>66</v>
      </c>
      <c r="C15" s="35" t="s">
        <v>155</v>
      </c>
    </row>
    <row r="16" spans="1:4" ht="14.45" x14ac:dyDescent="0.3">
      <c r="A16" s="34">
        <v>13</v>
      </c>
      <c r="B16" s="35" t="s">
        <v>67</v>
      </c>
      <c r="C16" s="36"/>
    </row>
    <row r="17" spans="1:3" ht="24" customHeight="1" x14ac:dyDescent="0.25">
      <c r="A17" s="179">
        <v>14</v>
      </c>
      <c r="B17" s="180" t="s">
        <v>68</v>
      </c>
      <c r="C17" s="36" t="s">
        <v>156</v>
      </c>
    </row>
    <row r="18" spans="1:3" x14ac:dyDescent="0.25">
      <c r="A18" s="179"/>
      <c r="B18" s="180"/>
      <c r="C18" s="36" t="s">
        <v>157</v>
      </c>
    </row>
    <row r="19" spans="1:3" ht="14.45" x14ac:dyDescent="0.3">
      <c r="A19" s="34">
        <v>15</v>
      </c>
      <c r="B19" s="35" t="s">
        <v>69</v>
      </c>
      <c r="C19" s="36"/>
    </row>
    <row r="20" spans="1:3" ht="32.25" customHeight="1" x14ac:dyDescent="0.3">
      <c r="A20" s="34">
        <v>16</v>
      </c>
      <c r="B20" s="36" t="s">
        <v>70</v>
      </c>
      <c r="C20" s="35"/>
    </row>
    <row r="21" spans="1:3" ht="14.45" x14ac:dyDescent="0.3">
      <c r="A21" s="34">
        <v>17</v>
      </c>
      <c r="B21" s="35" t="s">
        <v>71</v>
      </c>
      <c r="C21" s="36"/>
    </row>
  </sheetData>
  <mergeCells count="4">
    <mergeCell ref="A12:A13"/>
    <mergeCell ref="B12:B13"/>
    <mergeCell ref="A17:A18"/>
    <mergeCell ref="B17:B18"/>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topLeftCell="A10" workbookViewId="0">
      <selection activeCell="C7" sqref="C7"/>
    </sheetView>
  </sheetViews>
  <sheetFormatPr defaultRowHeight="15" x14ac:dyDescent="0.25"/>
  <cols>
    <col min="2" max="2" width="22.28515625" customWidth="1"/>
    <col min="3" max="3" width="86.28515625" customWidth="1"/>
    <col min="4" max="4" width="44.42578125" customWidth="1"/>
  </cols>
  <sheetData>
    <row r="1" spans="1:4" ht="14.45" x14ac:dyDescent="0.3">
      <c r="A1" s="32" t="s">
        <v>48</v>
      </c>
      <c r="B1" s="33" t="s">
        <v>49</v>
      </c>
      <c r="C1" s="90" t="s">
        <v>50</v>
      </c>
    </row>
    <row r="2" spans="1:4" ht="14.45" x14ac:dyDescent="0.3">
      <c r="A2" s="34">
        <v>0</v>
      </c>
      <c r="B2" s="35" t="s">
        <v>153</v>
      </c>
      <c r="C2" s="91" t="s">
        <v>154</v>
      </c>
    </row>
    <row r="3" spans="1:4" ht="14.45" x14ac:dyDescent="0.3">
      <c r="A3" s="34">
        <v>1</v>
      </c>
      <c r="B3" s="33" t="s">
        <v>51</v>
      </c>
      <c r="C3" s="90" t="s">
        <v>52</v>
      </c>
    </row>
    <row r="4" spans="1:4" x14ac:dyDescent="0.25">
      <c r="A4" s="34">
        <v>2</v>
      </c>
      <c r="B4" s="33" t="s">
        <v>53</v>
      </c>
      <c r="C4" s="92" t="s">
        <v>195</v>
      </c>
    </row>
    <row r="5" spans="1:4" ht="14.45" x14ac:dyDescent="0.3">
      <c r="A5" s="34">
        <v>3</v>
      </c>
      <c r="B5" s="35" t="s">
        <v>54</v>
      </c>
      <c r="C5" s="91" t="s">
        <v>200</v>
      </c>
    </row>
    <row r="6" spans="1:4" ht="14.45" x14ac:dyDescent="0.3">
      <c r="A6" s="34">
        <v>4</v>
      </c>
      <c r="B6" s="35" t="s">
        <v>55</v>
      </c>
      <c r="C6" s="91" t="s">
        <v>56</v>
      </c>
    </row>
    <row r="7" spans="1:4" ht="14.45" x14ac:dyDescent="0.3">
      <c r="A7" s="34">
        <v>5</v>
      </c>
      <c r="B7" s="35" t="s">
        <v>9</v>
      </c>
      <c r="C7" s="91" t="s">
        <v>120</v>
      </c>
    </row>
    <row r="8" spans="1:4" ht="14.45" x14ac:dyDescent="0.3">
      <c r="A8" s="34">
        <v>6</v>
      </c>
      <c r="B8" s="35" t="s">
        <v>10</v>
      </c>
      <c r="C8" s="91" t="s">
        <v>57</v>
      </c>
    </row>
    <row r="9" spans="1:4" ht="14.45" x14ac:dyDescent="0.3">
      <c r="A9" s="34">
        <v>7</v>
      </c>
      <c r="B9" s="35" t="s">
        <v>58</v>
      </c>
      <c r="C9" s="91" t="s">
        <v>59</v>
      </c>
    </row>
    <row r="10" spans="1:4" ht="14.45" x14ac:dyDescent="0.3">
      <c r="A10" s="34">
        <v>8</v>
      </c>
      <c r="B10" s="35" t="s">
        <v>60</v>
      </c>
      <c r="C10" s="91" t="s">
        <v>158</v>
      </c>
    </row>
    <row r="11" spans="1:4" ht="14.45" x14ac:dyDescent="0.3">
      <c r="A11" s="34">
        <v>9</v>
      </c>
      <c r="B11" s="35" t="s">
        <v>62</v>
      </c>
      <c r="C11" s="91" t="s">
        <v>116</v>
      </c>
    </row>
    <row r="12" spans="1:4" ht="99" customHeight="1" x14ac:dyDescent="0.25">
      <c r="A12" s="179">
        <v>10</v>
      </c>
      <c r="B12" s="180" t="s">
        <v>64</v>
      </c>
      <c r="C12" s="89" t="s">
        <v>199</v>
      </c>
      <c r="D12" s="37"/>
    </row>
    <row r="13" spans="1:4" ht="43.5" customHeight="1" x14ac:dyDescent="0.25">
      <c r="A13" s="179"/>
      <c r="B13" s="180"/>
      <c r="C13" s="89" t="s">
        <v>198</v>
      </c>
      <c r="D13" s="37"/>
    </row>
    <row r="14" spans="1:4" ht="14.45" x14ac:dyDescent="0.3">
      <c r="A14" s="34">
        <v>11</v>
      </c>
      <c r="B14" s="35" t="s">
        <v>65</v>
      </c>
      <c r="C14" s="91" t="s">
        <v>201</v>
      </c>
    </row>
    <row r="15" spans="1:4" ht="14.45" x14ac:dyDescent="0.3">
      <c r="A15" s="34">
        <v>12</v>
      </c>
      <c r="B15" s="35" t="s">
        <v>66</v>
      </c>
      <c r="C15" s="91" t="s">
        <v>155</v>
      </c>
    </row>
    <row r="16" spans="1:4" ht="14.45" x14ac:dyDescent="0.3">
      <c r="A16" s="34">
        <v>13</v>
      </c>
      <c r="B16" s="35" t="s">
        <v>67</v>
      </c>
      <c r="C16" s="89"/>
    </row>
    <row r="17" spans="1:3" ht="24" customHeight="1" x14ac:dyDescent="0.25">
      <c r="A17" s="179">
        <v>14</v>
      </c>
      <c r="B17" s="180" t="s">
        <v>68</v>
      </c>
      <c r="C17" s="89" t="s">
        <v>156</v>
      </c>
    </row>
    <row r="18" spans="1:3" x14ac:dyDescent="0.25">
      <c r="A18" s="179"/>
      <c r="B18" s="180"/>
      <c r="C18" s="89"/>
    </row>
    <row r="19" spans="1:3" ht="14.45" x14ac:dyDescent="0.3">
      <c r="A19" s="34">
        <v>15</v>
      </c>
      <c r="B19" s="35" t="s">
        <v>69</v>
      </c>
      <c r="C19" s="89"/>
    </row>
    <row r="20" spans="1:3" ht="32.25" customHeight="1" x14ac:dyDescent="0.3">
      <c r="A20" s="34">
        <v>16</v>
      </c>
      <c r="B20" s="36" t="s">
        <v>70</v>
      </c>
      <c r="C20" s="91"/>
    </row>
    <row r="21" spans="1:3" ht="14.45" x14ac:dyDescent="0.3">
      <c r="A21" s="34">
        <v>17</v>
      </c>
      <c r="B21" s="35" t="s">
        <v>71</v>
      </c>
      <c r="C21" s="89"/>
    </row>
  </sheetData>
  <mergeCells count="4">
    <mergeCell ref="A12:A13"/>
    <mergeCell ref="B12:B13"/>
    <mergeCell ref="A17:A18"/>
    <mergeCell ref="B17:B18"/>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activeCell="C4" sqref="C4"/>
    </sheetView>
  </sheetViews>
  <sheetFormatPr defaultColWidth="9.140625" defaultRowHeight="15" x14ac:dyDescent="0.25"/>
  <cols>
    <col min="1" max="1" width="9.140625" style="14"/>
    <col min="2" max="2" width="37" style="15" bestFit="1" customWidth="1"/>
    <col min="3" max="3" width="117.85546875" style="16" customWidth="1"/>
    <col min="4" max="4" width="36.85546875" style="17" customWidth="1"/>
    <col min="5" max="16384" width="9.140625" style="11"/>
  </cols>
  <sheetData>
    <row r="1" spans="1:4" ht="14.45" x14ac:dyDescent="0.3">
      <c r="A1" s="8" t="s">
        <v>48</v>
      </c>
      <c r="B1" s="9" t="s">
        <v>49</v>
      </c>
      <c r="C1" s="10" t="s">
        <v>50</v>
      </c>
      <c r="D1" s="11"/>
    </row>
    <row r="2" spans="1:4" ht="14.45" x14ac:dyDescent="0.3">
      <c r="A2" s="8">
        <v>1</v>
      </c>
      <c r="B2" s="9" t="s">
        <v>51</v>
      </c>
      <c r="C2" s="10" t="s">
        <v>121</v>
      </c>
      <c r="D2" s="11"/>
    </row>
    <row r="3" spans="1:4" ht="49.15" customHeight="1" x14ac:dyDescent="0.25">
      <c r="A3" s="8">
        <f>A2+1</f>
        <v>2</v>
      </c>
      <c r="B3" s="9" t="s">
        <v>53</v>
      </c>
      <c r="C3" s="9" t="s">
        <v>118</v>
      </c>
      <c r="D3" s="11"/>
    </row>
    <row r="4" spans="1:4" ht="16.149999999999999" x14ac:dyDescent="0.3">
      <c r="A4" s="8">
        <f t="shared" ref="A4:A19" si="0">A3+1</f>
        <v>3</v>
      </c>
      <c r="B4" s="9" t="s">
        <v>54</v>
      </c>
      <c r="C4" s="9" t="s">
        <v>140</v>
      </c>
      <c r="D4" s="11"/>
    </row>
    <row r="5" spans="1:4" ht="14.45" x14ac:dyDescent="0.3">
      <c r="A5" s="8">
        <f t="shared" si="0"/>
        <v>4</v>
      </c>
      <c r="B5" s="9" t="s">
        <v>55</v>
      </c>
      <c r="C5" s="9" t="s">
        <v>119</v>
      </c>
      <c r="D5" s="11"/>
    </row>
    <row r="6" spans="1:4" ht="14.45" x14ac:dyDescent="0.3">
      <c r="A6" s="8">
        <f t="shared" si="0"/>
        <v>5</v>
      </c>
      <c r="B6" s="9" t="s">
        <v>9</v>
      </c>
      <c r="C6" s="12">
        <v>0</v>
      </c>
      <c r="D6" s="11"/>
    </row>
    <row r="7" spans="1:4" ht="14.45" x14ac:dyDescent="0.3">
      <c r="A7" s="8">
        <f t="shared" si="0"/>
        <v>6</v>
      </c>
      <c r="B7" s="9" t="s">
        <v>10</v>
      </c>
      <c r="C7" s="29" t="s">
        <v>120</v>
      </c>
      <c r="D7" s="11"/>
    </row>
    <row r="8" spans="1:4" ht="14.45" x14ac:dyDescent="0.3">
      <c r="A8" s="8">
        <f t="shared" si="0"/>
        <v>7</v>
      </c>
      <c r="B8" s="9" t="s">
        <v>58</v>
      </c>
      <c r="C8" s="9" t="s">
        <v>59</v>
      </c>
      <c r="D8" s="11"/>
    </row>
    <row r="9" spans="1:4" ht="14.45" x14ac:dyDescent="0.3">
      <c r="A9" s="8">
        <f t="shared" si="0"/>
        <v>8</v>
      </c>
      <c r="B9" s="9" t="s">
        <v>60</v>
      </c>
      <c r="C9" s="9" t="s">
        <v>61</v>
      </c>
      <c r="D9" s="11"/>
    </row>
    <row r="10" spans="1:4" ht="14.45" x14ac:dyDescent="0.3">
      <c r="A10" s="8">
        <f t="shared" si="0"/>
        <v>9</v>
      </c>
      <c r="B10" s="9" t="s">
        <v>62</v>
      </c>
      <c r="C10" s="9" t="s">
        <v>63</v>
      </c>
      <c r="D10" s="11"/>
    </row>
    <row r="11" spans="1:4" ht="72" x14ac:dyDescent="0.3">
      <c r="A11" s="8">
        <f t="shared" si="0"/>
        <v>10</v>
      </c>
      <c r="B11" s="9" t="s">
        <v>64</v>
      </c>
      <c r="C11" s="9" t="s">
        <v>122</v>
      </c>
      <c r="D11" s="11"/>
    </row>
    <row r="12" spans="1:4" ht="14.45" x14ac:dyDescent="0.3">
      <c r="A12" s="8">
        <f t="shared" si="0"/>
        <v>11</v>
      </c>
      <c r="B12" s="9" t="s">
        <v>65</v>
      </c>
      <c r="C12" s="10" t="s">
        <v>77</v>
      </c>
      <c r="D12" s="11"/>
    </row>
    <row r="13" spans="1:4" ht="14.45" x14ac:dyDescent="0.3">
      <c r="A13" s="8">
        <f t="shared" si="0"/>
        <v>12</v>
      </c>
      <c r="B13" s="9" t="s">
        <v>66</v>
      </c>
      <c r="C13" s="10" t="s">
        <v>78</v>
      </c>
      <c r="D13" s="11"/>
    </row>
    <row r="14" spans="1:4" ht="28.9" x14ac:dyDescent="0.3">
      <c r="A14" s="8">
        <f t="shared" si="0"/>
        <v>13</v>
      </c>
      <c r="B14" s="9" t="s">
        <v>67</v>
      </c>
      <c r="C14" s="10" t="s">
        <v>131</v>
      </c>
      <c r="D14" s="11"/>
    </row>
    <row r="15" spans="1:4" ht="28.9" x14ac:dyDescent="0.3">
      <c r="A15" s="8">
        <f t="shared" si="0"/>
        <v>14</v>
      </c>
      <c r="B15" s="9" t="s">
        <v>68</v>
      </c>
      <c r="C15" s="10" t="s">
        <v>86</v>
      </c>
      <c r="D15" s="11"/>
    </row>
    <row r="16" spans="1:4" ht="14.45" x14ac:dyDescent="0.3">
      <c r="A16" s="8">
        <f t="shared" si="0"/>
        <v>15</v>
      </c>
      <c r="B16" s="9" t="s">
        <v>69</v>
      </c>
      <c r="C16" s="13" t="s">
        <v>73</v>
      </c>
      <c r="D16" s="11"/>
    </row>
    <row r="17" spans="1:4" ht="14.45" x14ac:dyDescent="0.3">
      <c r="A17" s="8">
        <f t="shared" si="0"/>
        <v>16</v>
      </c>
      <c r="B17" s="9" t="s">
        <v>70</v>
      </c>
      <c r="C17" s="13" t="s">
        <v>130</v>
      </c>
      <c r="D17" s="11"/>
    </row>
    <row r="18" spans="1:4" ht="14.45" x14ac:dyDescent="0.3">
      <c r="A18" s="8">
        <f>A17+1</f>
        <v>17</v>
      </c>
      <c r="B18" s="9" t="s">
        <v>71</v>
      </c>
      <c r="C18" s="10" t="s">
        <v>81</v>
      </c>
      <c r="D18" s="11"/>
    </row>
    <row r="19" spans="1:4" ht="14.45" x14ac:dyDescent="0.3">
      <c r="A19" s="8">
        <f t="shared" si="0"/>
        <v>18</v>
      </c>
      <c r="B19" s="9" t="s">
        <v>72</v>
      </c>
      <c r="C19" s="10" t="s">
        <v>75</v>
      </c>
      <c r="D19" s="11"/>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activeCell="D32" sqref="D32"/>
    </sheetView>
  </sheetViews>
  <sheetFormatPr defaultColWidth="9.140625" defaultRowHeight="15" x14ac:dyDescent="0.25"/>
  <cols>
    <col min="1" max="1" width="9.140625" style="14"/>
    <col min="2" max="2" width="37" style="15" bestFit="1" customWidth="1"/>
    <col min="3" max="3" width="117.85546875" style="16" customWidth="1"/>
    <col min="4" max="4" width="36.85546875" style="17" customWidth="1"/>
    <col min="5" max="16384" width="9.140625" style="11"/>
  </cols>
  <sheetData>
    <row r="1" spans="1:4" ht="14.45" x14ac:dyDescent="0.3">
      <c r="A1" s="8" t="s">
        <v>48</v>
      </c>
      <c r="B1" s="9" t="s">
        <v>49</v>
      </c>
      <c r="C1" s="10" t="s">
        <v>50</v>
      </c>
      <c r="D1" s="11"/>
    </row>
    <row r="2" spans="1:4" ht="14.45" x14ac:dyDescent="0.3">
      <c r="A2" s="8">
        <v>1</v>
      </c>
      <c r="B2" s="9" t="s">
        <v>51</v>
      </c>
      <c r="C2" s="10" t="s">
        <v>121</v>
      </c>
      <c r="D2" s="11"/>
    </row>
    <row r="3" spans="1:4" ht="49.15" customHeight="1" x14ac:dyDescent="0.25">
      <c r="A3" s="8">
        <f>A2+1</f>
        <v>2</v>
      </c>
      <c r="B3" s="9" t="s">
        <v>53</v>
      </c>
      <c r="C3" s="9" t="s">
        <v>108</v>
      </c>
      <c r="D3" s="11"/>
    </row>
    <row r="4" spans="1:4" ht="16.149999999999999" x14ac:dyDescent="0.3">
      <c r="A4" s="8">
        <f t="shared" ref="A4:A19" si="0">A3+1</f>
        <v>3</v>
      </c>
      <c r="B4" s="9" t="s">
        <v>54</v>
      </c>
      <c r="C4" s="9" t="s">
        <v>140</v>
      </c>
      <c r="D4" s="11"/>
    </row>
    <row r="5" spans="1:4" ht="14.45" x14ac:dyDescent="0.3">
      <c r="A5" s="8">
        <f t="shared" si="0"/>
        <v>4</v>
      </c>
      <c r="B5" s="9" t="s">
        <v>55</v>
      </c>
      <c r="C5" s="9" t="s">
        <v>119</v>
      </c>
      <c r="D5" s="11"/>
    </row>
    <row r="6" spans="1:4" ht="14.45" x14ac:dyDescent="0.3">
      <c r="A6" s="8">
        <f t="shared" si="0"/>
        <v>5</v>
      </c>
      <c r="B6" s="9" t="s">
        <v>9</v>
      </c>
      <c r="C6" s="12">
        <v>0</v>
      </c>
      <c r="D6" s="11"/>
    </row>
    <row r="7" spans="1:4" ht="14.45" x14ac:dyDescent="0.3">
      <c r="A7" s="8">
        <f t="shared" si="0"/>
        <v>6</v>
      </c>
      <c r="B7" s="9" t="s">
        <v>10</v>
      </c>
      <c r="C7" s="29" t="s">
        <v>120</v>
      </c>
      <c r="D7" s="11"/>
    </row>
    <row r="8" spans="1:4" ht="14.45" x14ac:dyDescent="0.3">
      <c r="A8" s="8">
        <f t="shared" si="0"/>
        <v>7</v>
      </c>
      <c r="B8" s="9" t="s">
        <v>58</v>
      </c>
      <c r="C8" s="9" t="s">
        <v>59</v>
      </c>
      <c r="D8" s="11"/>
    </row>
    <row r="9" spans="1:4" ht="14.45" x14ac:dyDescent="0.3">
      <c r="A9" s="8">
        <f t="shared" si="0"/>
        <v>8</v>
      </c>
      <c r="B9" s="9" t="s">
        <v>60</v>
      </c>
      <c r="C9" s="9" t="s">
        <v>61</v>
      </c>
      <c r="D9" s="11"/>
    </row>
    <row r="10" spans="1:4" ht="14.45" x14ac:dyDescent="0.3">
      <c r="A10" s="8">
        <f t="shared" si="0"/>
        <v>9</v>
      </c>
      <c r="B10" s="9" t="s">
        <v>62</v>
      </c>
      <c r="C10" s="9" t="s">
        <v>116</v>
      </c>
      <c r="D10" s="11"/>
    </row>
    <row r="11" spans="1:4" ht="105" x14ac:dyDescent="0.25">
      <c r="A11" s="8">
        <f t="shared" si="0"/>
        <v>10</v>
      </c>
      <c r="B11" s="9" t="s">
        <v>64</v>
      </c>
      <c r="C11" s="9" t="s">
        <v>141</v>
      </c>
      <c r="D11" s="11"/>
    </row>
    <row r="12" spans="1:4" ht="14.45" x14ac:dyDescent="0.3">
      <c r="A12" s="8">
        <f t="shared" si="0"/>
        <v>11</v>
      </c>
      <c r="B12" s="9" t="s">
        <v>65</v>
      </c>
      <c r="C12" s="10" t="s">
        <v>77</v>
      </c>
      <c r="D12" s="11"/>
    </row>
    <row r="13" spans="1:4" ht="14.45" x14ac:dyDescent="0.3">
      <c r="A13" s="8">
        <f t="shared" si="0"/>
        <v>12</v>
      </c>
      <c r="B13" s="9" t="s">
        <v>66</v>
      </c>
      <c r="C13" s="10" t="s">
        <v>142</v>
      </c>
      <c r="D13" s="11"/>
    </row>
    <row r="14" spans="1:4" ht="28.9" x14ac:dyDescent="0.3">
      <c r="A14" s="8">
        <f t="shared" si="0"/>
        <v>13</v>
      </c>
      <c r="B14" s="9" t="s">
        <v>67</v>
      </c>
      <c r="C14" s="10" t="s">
        <v>143</v>
      </c>
      <c r="D14" s="11"/>
    </row>
    <row r="15" spans="1:4" ht="28.9" x14ac:dyDescent="0.3">
      <c r="A15" s="8">
        <f t="shared" si="0"/>
        <v>14</v>
      </c>
      <c r="B15" s="9" t="s">
        <v>68</v>
      </c>
      <c r="C15" s="10" t="s">
        <v>143</v>
      </c>
      <c r="D15" s="11"/>
    </row>
    <row r="16" spans="1:4" ht="14.45" x14ac:dyDescent="0.3">
      <c r="A16" s="8">
        <f t="shared" si="0"/>
        <v>15</v>
      </c>
      <c r="B16" s="9" t="s">
        <v>69</v>
      </c>
      <c r="C16" s="13" t="s">
        <v>73</v>
      </c>
      <c r="D16" s="11"/>
    </row>
    <row r="17" spans="1:4" ht="14.45" x14ac:dyDescent="0.3">
      <c r="A17" s="8">
        <f t="shared" si="0"/>
        <v>16</v>
      </c>
      <c r="B17" s="9" t="s">
        <v>70</v>
      </c>
      <c r="C17" s="13" t="s">
        <v>130</v>
      </c>
      <c r="D17" s="11"/>
    </row>
    <row r="18" spans="1:4" ht="14.45" x14ac:dyDescent="0.3">
      <c r="A18" s="8">
        <f>A17+1</f>
        <v>17</v>
      </c>
      <c r="B18" s="9" t="s">
        <v>71</v>
      </c>
      <c r="C18" s="10" t="s">
        <v>81</v>
      </c>
      <c r="D18" s="11"/>
    </row>
    <row r="19" spans="1:4" ht="14.45" x14ac:dyDescent="0.3">
      <c r="A19" s="8">
        <f t="shared" si="0"/>
        <v>18</v>
      </c>
      <c r="B19" s="9" t="s">
        <v>72</v>
      </c>
      <c r="C19" s="10" t="s">
        <v>75</v>
      </c>
      <c r="D19" s="1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11</vt:i4>
      </vt:variant>
    </vt:vector>
  </HeadingPairs>
  <TitlesOfParts>
    <vt:vector size="11" baseType="lpstr">
      <vt:lpstr>5 SO 5.1</vt:lpstr>
      <vt:lpstr>5 SO 5.2</vt:lpstr>
      <vt:lpstr>F specific result (2)</vt:lpstr>
      <vt:lpstr>F specific result (3)</vt:lpstr>
      <vt:lpstr>F specific result (4)</vt:lpstr>
      <vt:lpstr>F specific result (5)</vt:lpstr>
      <vt:lpstr>F specific result (6)</vt:lpstr>
      <vt:lpstr>F specific product (1)</vt:lpstr>
      <vt:lpstr>F specific product (2)</vt:lpstr>
      <vt:lpstr>F specific product (3)</vt:lpstr>
      <vt:lpstr>Lapas1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Jūranda Savukynienė</cp:lastModifiedBy>
  <cp:lastPrinted>2022-07-08T10:31:20Z</cp:lastPrinted>
  <dcterms:created xsi:type="dcterms:W3CDTF">2020-12-14T05:37:08Z</dcterms:created>
  <dcterms:modified xsi:type="dcterms:W3CDTF">2024-01-17T13:02:15Z</dcterms:modified>
</cp:coreProperties>
</file>