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defaultThemeVersion="124226"/>
  <xr:revisionPtr revIDLastSave="0" documentId="13_ncr:1_{3F58E023-CD6A-4754-B8ED-AD7918074125}" xr6:coauthVersionLast="47" xr6:coauthVersionMax="47" xr10:uidLastSave="{00000000-0000-0000-0000-000000000000}"/>
  <bookViews>
    <workbookView xWindow="-120" yWindow="-120" windowWidth="29040" windowHeight="15720" xr2:uid="{00000000-000D-0000-FFFF-FFFF00000000}"/>
  </bookViews>
  <sheets>
    <sheet name="2.6" sheetId="10" r:id="rId1"/>
    <sheet name="F. S. R 2.6.3" sheetId="11" r:id="rId2"/>
    <sheet name="F.S.output 2.6.3" sheetId="12" r:id="rId3"/>
    <sheet name="F. S. output 2.6.3 (2)" sheetId="13" r:id="rId4"/>
    <sheet name="F. S. result 2.6.3 (2)" sheetId="14" r:id="rId5"/>
    <sheet name="F. S. output 2.6.1 (1)" sheetId="15" r:id="rId6"/>
    <sheet name="F. S. output 2.6.1 (2)" sheetId="16"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10" l="1"/>
  <c r="G15" i="10"/>
  <c r="P15" i="10" l="1"/>
  <c r="P8" i="10"/>
  <c r="E15" i="10" l="1"/>
  <c r="E13" i="10"/>
  <c r="E6" i="10"/>
  <c r="F15" i="10" l="1"/>
  <c r="B15" i="10" s="1"/>
  <c r="A4" i="15"/>
  <c r="A5" i="15" s="1"/>
  <c r="A6" i="15" s="1"/>
  <c r="A7" i="15" s="1"/>
  <c r="A8" i="15" s="1"/>
  <c r="A9" i="15" s="1"/>
  <c r="A10" i="15" s="1"/>
  <c r="A11" i="15" s="1"/>
  <c r="A12" i="15" s="1"/>
  <c r="A13" i="15" s="1"/>
  <c r="A14" i="15" s="1"/>
  <c r="A15" i="15" s="1"/>
  <c r="A16" i="15" s="1"/>
  <c r="A17" i="15" s="1"/>
  <c r="A18" i="15" s="1"/>
  <c r="A19" i="15" s="1"/>
  <c r="A20" i="15" s="1"/>
  <c r="A4" i="16"/>
  <c r="A5" i="16" s="1"/>
  <c r="A6" i="16" s="1"/>
  <c r="A7" i="16" s="1"/>
  <c r="A8" i="16" s="1"/>
  <c r="A9" i="16" s="1"/>
  <c r="A10" i="16" s="1"/>
  <c r="A11" i="16" s="1"/>
  <c r="A12" i="16" s="1"/>
  <c r="A13" i="16" s="1"/>
  <c r="A14" i="16" s="1"/>
  <c r="A15" i="16" s="1"/>
  <c r="A16" i="16" s="1"/>
  <c r="A17" i="16" s="1"/>
  <c r="A18" i="16" s="1"/>
  <c r="A19" i="16" s="1"/>
  <c r="A20" i="16" s="1"/>
  <c r="I28" i="10"/>
  <c r="I27" i="10"/>
  <c r="H28" i="10"/>
  <c r="H27" i="10"/>
  <c r="C28" i="10"/>
  <c r="C27" i="10"/>
  <c r="B28" i="10"/>
  <c r="A28" i="10"/>
  <c r="B27" i="10"/>
  <c r="A27" i="10"/>
  <c r="M22" i="10" l="1"/>
  <c r="D33" i="10"/>
  <c r="G33" i="10"/>
  <c r="G34" i="10"/>
  <c r="I34" i="10" l="1"/>
  <c r="H30" i="10"/>
  <c r="C30" i="10"/>
  <c r="B30" i="10"/>
  <c r="A30" i="10"/>
  <c r="H29" i="10"/>
  <c r="C29" i="10"/>
  <c r="B29" i="10"/>
  <c r="A29" i="10"/>
  <c r="H36" i="10" l="1"/>
  <c r="H35" i="10"/>
  <c r="E19" i="10"/>
  <c r="F19" i="10" s="1"/>
  <c r="C13" i="10"/>
  <c r="P13" i="10" s="1"/>
  <c r="C6" i="10"/>
  <c r="C22" i="10" l="1"/>
  <c r="P14" i="10"/>
  <c r="I31" i="10" s="1"/>
  <c r="I30" i="10"/>
  <c r="G19" i="10"/>
  <c r="P20" i="10" s="1"/>
  <c r="B19" i="10"/>
  <c r="F13" i="10"/>
  <c r="I35" i="10"/>
  <c r="I36" i="10"/>
  <c r="D36" i="10"/>
  <c r="D37" i="10" s="1"/>
  <c r="C36" i="10"/>
  <c r="B36" i="10"/>
  <c r="A36" i="10"/>
  <c r="C35" i="10"/>
  <c r="B35" i="10"/>
  <c r="A35" i="10"/>
  <c r="C34" i="10"/>
  <c r="B34" i="10"/>
  <c r="A34" i="10"/>
  <c r="H33" i="10"/>
  <c r="C33" i="10"/>
  <c r="B33" i="10"/>
  <c r="A33" i="10"/>
  <c r="H32" i="10"/>
  <c r="C32" i="10"/>
  <c r="B32" i="10"/>
  <c r="A32" i="10"/>
  <c r="H31" i="10"/>
  <c r="C31" i="10"/>
  <c r="B31" i="10"/>
  <c r="A31" i="10"/>
  <c r="I33" i="10"/>
  <c r="F6" i="10" l="1"/>
  <c r="E22" i="10"/>
  <c r="H37" i="10"/>
  <c r="P19" i="10"/>
  <c r="P21" i="10"/>
  <c r="B13" i="10"/>
  <c r="G13" i="10"/>
  <c r="A3" i="14"/>
  <c r="A4" i="14" s="1"/>
  <c r="A5" i="14" s="1"/>
  <c r="A6" i="14" s="1"/>
  <c r="A7" i="14" s="1"/>
  <c r="A8" i="14" s="1"/>
  <c r="A9" i="14" s="1"/>
  <c r="A10" i="14" s="1"/>
  <c r="A11" i="14" s="1"/>
  <c r="A12" i="14" s="1"/>
  <c r="A13" i="14" s="1"/>
  <c r="A14" i="14" s="1"/>
  <c r="A15" i="14" s="1"/>
  <c r="A16" i="14" s="1"/>
  <c r="A17" i="14" s="1"/>
  <c r="A18" i="14" s="1"/>
  <c r="A19" i="14" s="1"/>
  <c r="A3" i="13"/>
  <c r="A4" i="13" s="1"/>
  <c r="A5" i="13" s="1"/>
  <c r="A6" i="13" s="1"/>
  <c r="A7" i="13" s="1"/>
  <c r="A8" i="13" s="1"/>
  <c r="A9" i="13" s="1"/>
  <c r="A10" i="13" s="1"/>
  <c r="A11" i="13" s="1"/>
  <c r="A12" i="13" s="1"/>
  <c r="A13" i="13" s="1"/>
  <c r="A14" i="13" s="1"/>
  <c r="A15" i="13" s="1"/>
  <c r="A16" i="13" s="1"/>
  <c r="A17" i="13" s="1"/>
  <c r="A18" i="13" s="1"/>
  <c r="A19" i="13" s="1"/>
  <c r="F22" i="10" l="1"/>
  <c r="B6" i="10"/>
  <c r="B22" i="10" s="1"/>
  <c r="G8" i="10"/>
  <c r="A3" i="12"/>
  <c r="A4" i="12" s="1"/>
  <c r="A5" i="12" s="1"/>
  <c r="A6" i="12" s="1"/>
  <c r="A7" i="12" s="1"/>
  <c r="A8" i="12" s="1"/>
  <c r="A9" i="12" s="1"/>
  <c r="A10" i="12" s="1"/>
  <c r="A11" i="12" s="1"/>
  <c r="A12" i="12" s="1"/>
  <c r="A13" i="12" s="1"/>
  <c r="A14" i="12" s="1"/>
  <c r="A15" i="12" s="1"/>
  <c r="A16" i="12" s="1"/>
  <c r="A17" i="12" s="1"/>
  <c r="A18" i="12" s="1"/>
  <c r="A19" i="12" s="1"/>
  <c r="A3" i="11"/>
  <c r="A4" i="11" s="1"/>
  <c r="A5" i="11" s="1"/>
  <c r="A6" i="11" s="1"/>
  <c r="A7" i="11" s="1"/>
  <c r="A8" i="11" s="1"/>
  <c r="A9" i="11" s="1"/>
  <c r="A10" i="11" s="1"/>
  <c r="A11" i="11" s="1"/>
  <c r="A12" i="11" s="1"/>
  <c r="A13" i="11" s="1"/>
  <c r="A14" i="11" s="1"/>
  <c r="A15" i="11" s="1"/>
  <c r="A16" i="11" s="1"/>
  <c r="A17" i="11" s="1"/>
  <c r="A18" i="11" s="1"/>
  <c r="A19" i="11" s="1"/>
  <c r="G22" i="10" l="1"/>
  <c r="P10" i="10" l="1"/>
  <c r="I29" i="10"/>
  <c r="P22" i="10" l="1"/>
  <c r="I32" i="10"/>
  <c r="I37" i="10" s="1"/>
  <c r="J37" i="10" s="1"/>
</calcChain>
</file>

<file path=xl/sharedStrings.xml><?xml version="1.0" encoding="utf-8"?>
<sst xmlns="http://schemas.openxmlformats.org/spreadsheetml/2006/main" count="375" uniqueCount="157">
  <si>
    <t>RCO01</t>
  </si>
  <si>
    <t>n/a</t>
  </si>
  <si>
    <t>RCO02</t>
  </si>
  <si>
    <t>Enterprises supported by grants</t>
  </si>
  <si>
    <t>RCR03</t>
  </si>
  <si>
    <t>Small and medium-sized enterprises (SMEs) introducing product or process innovation</t>
  </si>
  <si>
    <t>SaF</t>
  </si>
  <si>
    <t>euro</t>
  </si>
  <si>
    <t>RCO107</t>
  </si>
  <si>
    <t>RCO34</t>
  </si>
  <si>
    <t>tonnes/year</t>
  </si>
  <si>
    <t>RCR103</t>
  </si>
  <si>
    <t>RCR47</t>
  </si>
  <si>
    <t>CF</t>
  </si>
  <si>
    <t>Category of region</t>
  </si>
  <si>
    <t>Fund</t>
  </si>
  <si>
    <t>Baseline</t>
  </si>
  <si>
    <t xml:space="preserve">Milestone 2024 </t>
  </si>
  <si>
    <t>Target 2029</t>
  </si>
  <si>
    <t>Whole Lithuania</t>
  </si>
  <si>
    <t>Supported projects</t>
  </si>
  <si>
    <t>percent</t>
  </si>
  <si>
    <t>Enterprises supported (of which: micro, small, medium, large)</t>
  </si>
  <si>
    <t>enterprises</t>
  </si>
  <si>
    <t xml:space="preserve">The 2029 target for RCO01 equals the 2029 target for RCO02. </t>
  </si>
  <si>
    <t>unit</t>
  </si>
  <si>
    <t>Public survey</t>
  </si>
  <si>
    <t>2.6.6. promoting the development of green and durable products and services, promoting green innovation in industry (manufacturing)</t>
  </si>
  <si>
    <t>It is planned to provide a grant of up to 200,000 EUR for the project. The project promoter should contribute at least 30 %. Therefore, the value of the project is planned to be about 290,000 euros.
The number of companies for which the grant will be awarded is: 14.285.714 / 290.000 = 49. It is assumed that 85 % of the projects will be implemented. The value of the indicator is 49 * 85% = 42.
Projects are expected to start in 2023, so there will be no completed projects in 2024 (project duration 2-4 years).</t>
  </si>
  <si>
    <t xml:space="preserve">enterprises </t>
  </si>
  <si>
    <t>Ministry of enviroment</t>
  </si>
  <si>
    <t>Indicator code</t>
  </si>
  <si>
    <t>Indicator name</t>
  </si>
  <si>
    <t>Indicator M.U.</t>
  </si>
  <si>
    <t>Indicator baseline value</t>
  </si>
  <si>
    <t>Indicator baseline year</t>
  </si>
  <si>
    <t xml:space="preserve">47 Support to environmentally-friendly production processes and resource efficiency in SMEs
</t>
  </si>
  <si>
    <t xml:space="preserve">It is planned that 50 percent of funded companies will be able to achieve the following indicator: 
42/2 = 21.
</t>
  </si>
  <si>
    <t>Developed Building information  modeling (BIM) system
(Sukurta statinių gyvavimo ciklo (SGC) modeliavimo sistema)</t>
  </si>
  <si>
    <t>It is planned that will be created   Building information modeling (BIM) system. The value of this project is set up according to similar projects 
The project is scheduled to start in 2023, so the projects will not be completed in 2024.  Project duration is 3-4 years</t>
  </si>
  <si>
    <t>Investments in facilities for separate waste collection (investicijos į rūšiuojamojo atliekų surinkimo įrenginius)</t>
  </si>
  <si>
    <t>Waste collected separately (surinktos atskirai išrūšiuotos atliekos)</t>
  </si>
  <si>
    <t>Additional capacity for waste recycling (papildomi atliekų perdirbimo pajėgumai)</t>
  </si>
  <si>
    <t>Waste recycled (perdirbtos atliekos)</t>
  </si>
  <si>
    <t>2.6.2. Development of  waste preparation for recycling and  recycling capacity (Plėtoti atliekų paruošimo perdirbti ir perdirbimo pajėgumus)</t>
  </si>
  <si>
    <t>Row ID</t>
  </si>
  <si>
    <t>Field</t>
  </si>
  <si>
    <t>Indicator metadata</t>
  </si>
  <si>
    <t>R.S.</t>
  </si>
  <si>
    <t>Measurement unit</t>
  </si>
  <si>
    <t>Type of indicator</t>
  </si>
  <si>
    <t>result</t>
  </si>
  <si>
    <t>Milestone 2024</t>
  </si>
  <si>
    <t>not required</t>
  </si>
  <si>
    <t>Policy objective</t>
  </si>
  <si>
    <t>PO2 Greener Europe</t>
  </si>
  <si>
    <t>Specific objective</t>
  </si>
  <si>
    <t>SO 2.vi Promoting the transition to a circular economy</t>
  </si>
  <si>
    <t>Definition and concepts</t>
  </si>
  <si>
    <t>Data collection</t>
  </si>
  <si>
    <t>Time measurement achieved</t>
  </si>
  <si>
    <t xml:space="preserve">Upon completion of output in the supported project </t>
  </si>
  <si>
    <t>Aggregation issues</t>
  </si>
  <si>
    <t>Reporting</t>
  </si>
  <si>
    <t>References</t>
  </si>
  <si>
    <t>Directive 2008/98/EC of the European Parliament and of the Council on waste</t>
  </si>
  <si>
    <t>Corresponding corporate indicator</t>
  </si>
  <si>
    <t>Notes</t>
  </si>
  <si>
    <t>Examples</t>
  </si>
  <si>
    <t>P.S.</t>
  </si>
  <si>
    <t>output</t>
  </si>
  <si>
    <t>Publicity measures related to the transition to a circular economy that are implemented during the implementation of the project activities.
The publicity measures are on various topics (such as green public procurement, waste prevention, sustainable consumption, avoidance of disposable plastic products, medical waste, etc.).</t>
  </si>
  <si>
    <t>Upon completion of output in the supported project</t>
  </si>
  <si>
    <t>Indicator related to R.S. Proportion of waste sorting population</t>
  </si>
  <si>
    <t>number</t>
  </si>
  <si>
    <t>RSO2.6 Circular economy</t>
  </si>
  <si>
    <t>The methodology for modelling life cycle of construction works  (buildings and civil engineering works) will be prepared. In seeking for waste prevention in the construction sector and designing construction works and other objects in the built environment it is important to model whole life cycle of the construction works and evaluate properties and sustainability of construction works, construction products, materials, their second use and recycling possibilities, impact on environment, climate change and human health.</t>
  </si>
  <si>
    <t>Rule 1: Reporting by specific objective.
Forecast for selected projects and achieved values, both cumulative to date (CPR Annex VII, Table 3).</t>
  </si>
  <si>
    <t xml:space="preserve">In Lithuania it is mandatory to prepare projects for exceptional construction works (buildings and civil engineering works) in order to get building permits to begin the construction of the construction works. The methodology for modelling life cycle of construction works will be prepared for using it in the preparation of the projects for construction works. </t>
  </si>
  <si>
    <t>Upon completion of result in the supported project</t>
  </si>
  <si>
    <t>Rule 1: Reporting by specific objective. Forecast for selected projects and achieved values, both cumulative to date (CPR Annex VII, Table 6).</t>
  </si>
  <si>
    <t>Percentage of special building projects prepared using building life cycle  modeling (BIM) methodology 
(Ypatingųjų statinių projektų, parengtų naudojant statinių gyvavimo ciklo (SGC) modeliavimo metodiką, dalis )</t>
  </si>
  <si>
    <t>The necessary investments for the development of the separate waste collection system have been identified taking into account that  2014-2020 EU-funded waste collection system development projects (SaF EUR 80.7 million) covered 70%. of needs.  Taking into account the requirements of the EU General waste directive, it is expedient to develop separately collected waste streams - textile, food and kitchen waste, hazardous waste, large-scale waste and waste for re-use. 
Projects are expected to start in 2023, so there will be no completed projects in 2024 (project duration 4 years).</t>
  </si>
  <si>
    <t>It is assumed that 10 percent of  all special building projects will be prepared in 2 years after BIM  system is created.</t>
  </si>
  <si>
    <t>Indicator related to P.S. Developed Building information  modeling (BIM) system</t>
  </si>
  <si>
    <t xml:space="preserve">Indicator related to R.S. Percentage of special building projects prepared using building life cycle  modeling (BIM) methodology </t>
  </si>
  <si>
    <t xml:space="preserve">Specific output </t>
  </si>
  <si>
    <t xml:space="preserve">Specific result </t>
  </si>
  <si>
    <t>Implemented publicity campaigns on waste prevention and treatment topics
(Įgyvendintos viešinimo kampanijos priemonės atliekų  prevencijos ir tvarkymo temomis)</t>
  </si>
  <si>
    <t>Implemented publicity campaigns on waste prevention and treatment topics 
(Įgyvendintos viešinimo kampanijos priemonės atliekų  prevencijos ir tvarkymo temomis)</t>
  </si>
  <si>
    <t>Policy objective 2 - A greener, low-carbon transitioning towards a net zero carbon economy and resilient Europe by promoting clean and fair energy transition, green and blue investment, the circular economy, climate change mitigation and adaptation, risk prevention and management, and sustainable urban mobility</t>
  </si>
  <si>
    <r>
      <rPr>
        <b/>
        <sz val="11"/>
        <rFont val="Calibri"/>
        <family val="2"/>
        <charset val="186"/>
        <scheme val="minor"/>
      </rPr>
      <t>067</t>
    </r>
    <r>
      <rPr>
        <sz val="11"/>
        <rFont val="Calibri"/>
        <family val="2"/>
        <charset val="186"/>
        <scheme val="minor"/>
      </rPr>
      <t xml:space="preserve"> </t>
    </r>
    <r>
      <rPr>
        <sz val="11"/>
        <color theme="1"/>
        <rFont val="Calibri"/>
        <family val="2"/>
        <scheme val="minor"/>
      </rPr>
      <t>Household waste management: prevention, minimisation, sorting, reuse, recycling measures (Namų ūkių atliekų tvarkymas: prevencijos, mažinimo, rūšiavimo, pakartotinio naudojimo ir perdirbimo priemonės)</t>
    </r>
  </si>
  <si>
    <r>
      <t xml:space="preserve">067 </t>
    </r>
    <r>
      <rPr>
        <sz val="11"/>
        <color theme="1"/>
        <rFont val="Calibri"/>
        <family val="2"/>
        <scheme val="minor"/>
      </rPr>
      <t>Household waste management: prevention, minimisation, sorting, reuse, recycling measures (Namų ūkių atliekų tvarkymas: prevencijos, mažinimo, rūšiavimo, pakartotinio naudojimo ir perdirbimo priemonės)</t>
    </r>
  </si>
  <si>
    <t>2.6.1. Increase municipal waste separate collection capacity (Didinti komunalinių atliekų rūšiuojamojo surinkimo pajėgumus)</t>
  </si>
  <si>
    <t>It is planned that at the regional (10 regions)  level  to do publicity measures on promotion of the waste  sorting. 
 The value of one publicity campaign / measure is about 235,000  EUR according to the vallues of EU projects in 2014-2020  at the regional (municipal) level  through the projects of regional waste management centers or municipalities under measure no. 05.2.1-APVA-R-008 "Development of Municipal Waste Management Infrastructure".
The indicator is calculated as follows: 2.000.000*100%/85%  / 235.000 = 10. 
The projects are scheduled to start in 2023, so the projects will not be completed in 2024. Publicity projects duration 3-4 years.</t>
  </si>
  <si>
    <t>According to the 2014-2020 projects data, separate collection of 1 m3 (0.85 t) of waste requires 350 euros costs of infrastructure. When planning 30 % rise in price and by converting investments to collect 1 ton, we get a fee of 535 eur/ton for waste collection. It is assumed that 60 % of the generated waste collection capacity will be used in the first year after the end of the project.
The indicator is calculated as follows: 34.352.294 / 535 * 60 percent = 38.527
 60% is set on the basis of a food waste study and analysis of the results of waste collection 2014-2020 EU funded projects , where 30-60% is collected in the first year after instalation of the separate collection of new waste streams (food, textiles, hazardous, bulky)  due to the unfamiliar habit of the population to sort properly, to use new bulky waste collection sites.</t>
  </si>
  <si>
    <t>According to the efficiency of the waste treatment facilities, it is estimated that in the first year after the end of the project there will be used 60 % of the created additional waste recycling capacity:
128.214 * 60 percent = 76.929.
60 % is set  on the basis of a food waste study and analysis of EU-funded 2007-2013 mechanical biological treatment plants projects.</t>
  </si>
  <si>
    <t>It is planned that at the national level will be 3 publicity measures/compaigns to promote waste re-use,  to reduce food waste in households,  to reduce food waste in the trade / services sector. 
 The value of one publicity campaign / measure is about 400,000- 700,000 EUR according to the vallues of EU projects in 2014-2020: publicity compaigns at the national level financed through MoE projects under measure no. 05.4.1-APVA-V-017 “Public information about the environment and management of environmental-recreational facilities”.
The indicator is calculated as follows: 2.000.000  / 666.000 = 3. 
The projects are scheduled to start in 2023, so the projects will not be completed in 2024. Publicity projects duration 3-4 years.</t>
  </si>
  <si>
    <t>kg/year</t>
  </si>
  <si>
    <t xml:space="preserve">Food waste generated per capita 
(Susidaręs maisto atliekų kiekis per metus, tenkantis vienam šalies gyventojui)
</t>
  </si>
  <si>
    <r>
      <t xml:space="preserve">According to the values of EU projects in 2014-2020, the creation of one ton of waste preparation capacity for recycling costs 200-300 euros, depending on the type of waste. There is no practice of financing of recycling capacity creation but considerable it is much more expensive due to the complex technology, resulting in an average investment of around 700 EUR/t per year for recycling capacity creation.
</t>
    </r>
    <r>
      <rPr>
        <i/>
        <sz val="11"/>
        <rFont val="Calibri"/>
        <family val="2"/>
        <charset val="186"/>
        <scheme val="minor"/>
      </rPr>
      <t xml:space="preserve">Calculation of the indicator is based with 20 percent cofinancing rate on  the experience of 2014-2020 and state aid rules </t>
    </r>
    <r>
      <rPr>
        <sz val="11"/>
        <rFont val="Calibri"/>
        <family val="2"/>
        <charset val="186"/>
        <scheme val="minor"/>
      </rPr>
      <t xml:space="preserve"> Total   71.800.000/80% / 700=128.214.
Projects are expected to start in 2023-2024, therefore projects will not be completed in 2024 (project duration 3-4 years)
</t>
    </r>
  </si>
  <si>
    <t xml:space="preserve">In the Climate change agenda appoved in 2021 by Lithuania Government it is set that until 2030 food waste is to be reduse by 50 percent per capita. Accordingly in 2029 this result will be 22,5 kg per capita.
</t>
  </si>
  <si>
    <r>
      <t>Food waste generated per capita 
(Susidaręs maisto atliekų kiekis</t>
    </r>
    <r>
      <rPr>
        <sz val="11"/>
        <rFont val="Calibri"/>
        <family val="2"/>
        <charset val="186"/>
        <scheme val="minor"/>
      </rPr>
      <t xml:space="preserve">, tenkantis vienam šalies gyventojui)
</t>
    </r>
  </si>
  <si>
    <t>Intervention field</t>
  </si>
  <si>
    <t>Indicator</t>
  </si>
  <si>
    <t>M.U.</t>
  </si>
  <si>
    <t>Data source</t>
  </si>
  <si>
    <t>Methodology for calculating the values for the indicator</t>
  </si>
  <si>
    <t>code</t>
  </si>
  <si>
    <t>name</t>
  </si>
  <si>
    <t>value</t>
  </si>
  <si>
    <t>year</t>
  </si>
  <si>
    <t>Action</t>
  </si>
  <si>
    <t>Total allocation of action level (indicated)</t>
  </si>
  <si>
    <t>EU Amount (EUR)</t>
  </si>
  <si>
    <r>
      <t>allocation 2021-</t>
    </r>
    <r>
      <rPr>
        <b/>
        <sz val="11"/>
        <color theme="1"/>
        <rFont val="Calibri"/>
        <family val="2"/>
        <charset val="186"/>
        <scheme val="minor"/>
      </rPr>
      <t xml:space="preserve"> 2027 used for calculation of 2029 target </t>
    </r>
  </si>
  <si>
    <t>Fondas</t>
  </si>
  <si>
    <t>code and name</t>
  </si>
  <si>
    <t>co-financing rate (Eur.)</t>
  </si>
  <si>
    <t>Amount (EU+ national)(Eur.)</t>
  </si>
  <si>
    <t>Specific objectives – 2.6. Promoting the transition to a circular and resource efficient economy (Circular economy)(Skatinti perėjimą prie žiedinės ir efektyvaus išteklių naudojimo ekonomikos)</t>
  </si>
  <si>
    <t>Indicator related to P.S. Implemented publicity campaigns on waste prevention and treatment topics
(Įgyvendintos viešinimo kampanijos priemonės atliekų  prevencijos ir tvarkymo temomis)</t>
  </si>
  <si>
    <t>Specific output</t>
  </si>
  <si>
    <t>Population covered by projects in the framework of strategies for integrated territorial development (gyventojai, kuriems taikomi projektai, vykdomi pagal integruotas teritorinio vystymo programas)</t>
  </si>
  <si>
    <t>Strategies for integrated territorial development (integruotos teritorinio vystymo strategijos, kurioms suteikta parama)</t>
  </si>
  <si>
    <t xml:space="preserve"> Persons</t>
  </si>
  <si>
    <t>Data from projects</t>
  </si>
  <si>
    <t>Specific activities shall target groups living in urban areas (10 strategies with territorial delivery mechanism 02) or functional zones (or parts of it), other than urban areas (10 strategies witth territorial delivery mechanism 08). The value of the target indicator is determined on the assumption that the specific problems of each of the inhabitants of city or functional zone be addressed by certain activities of the integrated strategies and when aggregating the final amount, double counting will be removed at the level of ITI. 
Therefore, the total number of the population covered is expected to be equal to population of territories concerned, adjusted to expected population change rate (see assumptions of RCO 74 indicator for SO 5.1 and 5.2) = 2 511 315, of which:
Capital region = 1 urban agglomeration – Vilnius city and suburbs (y2020 estimate based on 2020 pilot census data (1 km2 grid cell) and CORINE land cover change 2012-2018 data ~ 598 136 inh.) * 1 (expected population change rate) = 598 136 inh.
Mid-West region = Kaunas city and suburbs (y2020 estimate population based on 2020 pilot census data (1 km2 grid cell) and CORINE land cover change 2012-2018 data ~ 339 284) + Klaipėda city and suburbs (y2020 estimate based on 2020 pilot census data (1 km2 grid cell) and CORINE land cover change 2012-2018 data ~ 185 150) + 7 cities and towns (start of y2021 number of inhabitants by Statistics Lithuania = 338 075 inh.) * 0,92 (expected population change rate) = (339 284 + 185 150 + 338 075) * 0,92 = 793 508 inh.
Capital region = Total population of territories, other than Vilnius city and its suburban area (start of y2021 ~ 231 847  inh.) * population change rate (0,88) =231 847 * 0,88 = 204 025
Mid-West region = Total population of territories other than 9 cities and towns (centres of regions)and suburban area of  Kaunas and Klaipėda agglomerations (start of y2021 ~1 103 188  inh.) * population change rate (0,83) = 1 103 188 * 0,83 = 915 646
Therefore:
Average population per strategy (LT) = 2 511 315 / 20 =  125 566   
Target value was obtained by multiplying expected number of contributioms (RCO75) by Average population per strategy (LT) = 2*125 566 = 251 132
2024 target value = 0 due to the complexity of planning and implementation of integrated strategies (multiple sectors, multiple territories, multiple levels of governance).</t>
  </si>
  <si>
    <t>contributions to strategies</t>
  </si>
  <si>
    <t>Managing Authority monitoring system</t>
  </si>
  <si>
    <t>Total expected number of territorial strategies is equal to number of territorial strategies for sustainable urban development (10) + functional zones strategies (10) = 20.
Maximum number of territorial strategies for sustainable urban development is equal to number of regional centres in a corresponding NUTS-2 region (1 in Capital region, 9 in Mid-West Lithuania region), assuming that 3 biggest cities may draft a single strategy with neighboring municipalities of urban agglomeration.  Same territorial strategy applies to all actions of PO5 and ITI. When aggregating the final amount, double counting is removed at the level of ITI.
The expected number of functional zones strategies is equal to the number of NUTS III regions. Taking into account the geographical distribution of jobs and public services in LT NUTS-3 regions and the usual duration of working day trips (labour catchment), the geographical territories of NUTS-3 regions approximate the natural functional connections of territories with ~ 85% accuracy. That is, most of the functional zones will cover an area similar in geographical size to LT NUTS-3 (~ 6530 km2) and will have a relatively limited deviation from boundaries of LT NUTS-3 regions (counties). Therefore, expected territorial strategy territorial coverage (functional zone) is a NUTS-3 size level unit (with a possibility to set up functional zones exceeding regional boundary). Therefore,  number of territorial strategies for functional zones is expected to be equal to the number of NUTS-3 regions in a corresponding NUTS-2 region, assuming that at least one functional area will be set up (NUTS-2 Capital region corresponds to 1 NUTS-3 region - Vilnius county, NUTS-2 Mid-West Lithuania region contains 9 NUTS-3 regions).  Same territorial strategy applies to all actions of PO5 and ITI. When aggregating the final amount, double counting is removed at the level of ITI.
One territorial strategy implemented as an ITI must contribute to at least two POs, using investments from at least two actions assigned to different POs. Therefore, it is likely that certain activities will only be used when they are needed to address local needs identified at the level of a specific territorial strategy. I.e. not all territorial strategies will contribute to all POs and not all POs (and their actions).
Of all the POs, only in the case of PO5 is the ITI the only possible territorial implementation mechanism. The target value of other POs, SOs and their actions is defined as the probability that the territorial strategy will benefit from the investment multiplied by the total expected number of territorial strategies.
The standard probability is 1 / total number of SOs contributing to the ITI (12) - SO 5.1 and SO 5.2 (2) = 10%. I.e. average number of contributions = 20 * 10% = 2.
2024 target value = 0 due to the complexity of planning and implementation of integrated strategies (multiple sectors, multiple territories, multiple levels of governance).</t>
  </si>
  <si>
    <t>Population covered by projects in the framework of strategies for 
integrated territorial development</t>
  </si>
  <si>
    <t>persons</t>
  </si>
  <si>
    <t xml:space="preserve">0
</t>
  </si>
  <si>
    <t>251.132</t>
  </si>
  <si>
    <r>
      <t xml:space="preserve">SO 2.v </t>
    </r>
    <r>
      <rPr>
        <sz val="11"/>
        <rFont val="Calibri"/>
        <family val="2"/>
        <scheme val="minor"/>
      </rPr>
      <t>Promoting access to water and sustainable water management</t>
    </r>
  </si>
  <si>
    <t xml:space="preserve">Number of persons covered by projects supported by the Funds in the 
framework of strategies for integrated territorial development.
</t>
  </si>
  <si>
    <t>Rule 1: Double counting removed at the level of the specific objective
Double counting of population covered by several projects for the same 
strategy in the same specific objective should be removed</t>
  </si>
  <si>
    <t>Rule 1: Reporting by specific objective Forecast for selected projects and achieved values, both cumulative to date (CPR Annex VII, Table 6).</t>
  </si>
  <si>
    <t>Rule 1: Reporting by specific objective
Forecast for selected projects and achieved values, both cumulative to date 
(CPR Annex VII, Table 3).</t>
  </si>
  <si>
    <t>Not required. Specific output indicator</t>
  </si>
  <si>
    <t>No examples</t>
  </si>
  <si>
    <t>Strategies for integrated territorial development supported</t>
  </si>
  <si>
    <t>Number of contributions to strategies for integrated territorial development 
reported by each specific objective contributing from the Funds in line with 
CPR Article 28 (a) and (c).
The indicator values therefore measure, at specific objective level, the 
discrete number of financial contributions to territorial strategies.
This indicator does not cover CLLD strategies which are counted under 
RCO80</t>
  </si>
  <si>
    <t xml:space="preserve">Managing Authority monitoring system
</t>
  </si>
  <si>
    <t>Upon completion of output of the first supported project under the 
territorial strategy</t>
  </si>
  <si>
    <t xml:space="preserve"> Rule 1: Double counting removed at the level of the specific objective
A strategy supported through several projects in the same specific objective 
should be counted once.</t>
  </si>
  <si>
    <t xml:space="preserve">Aggregating the values reported across specific objectives will count the 
number of contributions but not the (net) number of integrated territorial 
development strategies.
</t>
  </si>
  <si>
    <r>
      <t xml:space="preserve">067 </t>
    </r>
    <r>
      <rPr>
        <sz val="11"/>
        <color theme="1"/>
        <rFont val="Calibri"/>
        <family val="2"/>
        <charset val="186"/>
        <scheme val="minor"/>
      </rPr>
      <t xml:space="preserve">Household waste management: prevention, minimisation, sorting, reuse, recycling measures (Namų ūkių atliekų tvarkymas: prevencijos, mažinimo, rūšiavimo, pakartotinio naudojimo ir perdirbimo </t>
    </r>
    <r>
      <rPr>
        <b/>
        <sz val="11"/>
        <color theme="1"/>
        <rFont val="Calibri"/>
        <family val="2"/>
        <charset val="186"/>
        <scheme val="minor"/>
      </rPr>
      <t>priemonės)</t>
    </r>
  </si>
  <si>
    <t>2.6.3. Promoting waste prevention in the household, trade / services and construction sectors (Atliekų prevencijos namų ūkiuose, prekybos, paslaugų ir statybų sektoriuose skatinimas)</t>
  </si>
  <si>
    <t>Justification for the proposed change 2025-03</t>
  </si>
  <si>
    <t xml:space="preserve">Eurostat
</t>
  </si>
  <si>
    <t>In the European Commission's proposal for the amendment of the Waste Directive, it is suggested that Member States reduce the total amount of food waste per capita generated in the retail, food distribution, restaurant, catering, and household sectors by 30% by 2030, compared to 2020.
In Lithuania, according to the 2020 data published by Eurostat, the amount of food waste generated in retail and other distribution of food (10 kg), restaurants and food services (2 kg) and total activities by household (86 kg) per capita is 98 kg.
https://ec.europa.eu/eurostat/databrowser/view/env_wasfw/default/table?lang=en
The target result by 2030 would be 68.6 kg = 98 - (98 kg * 30%), i.e., a reduction of 2.9 kg per year (10 years).
Since the indicator target in the 2021-2027 EU Investment Program is set for the end of 2029, the target result would be 72 kg = (68.6 + 2.9).</t>
  </si>
  <si>
    <t xml:space="preserve">In the European Commission's proposal for the amendment of the Waste Directive, it is suggested that Member States reduce the total amount of food waste per capita generated in the retail, food distribution, restaurant, catering, and household sectors by 30% by 2030, compared to 2020.
In Lithuania, according to the 2020 data published by Eurostat, the amount of food waste generated in retail and other distribution of food (10 kg), restaurants and food services (2 kg) and total activities by household (86 kg) per capita is 98 kg.
https://ec.europa.eu/eurostat/databrowser/view/env_wasfw/default/table?lang=en
The target result by 2030 would be 68.6 kg = 98 - (98 kg * 30%), i.e., a reduction of 2.9 kg per year (10 years).
Since the indicator target in the 2021-2027 EU Investment Program is set for the end of 2029, the target result would be 72 kg = (68.6 + 2.9).
</t>
  </si>
  <si>
    <t>Directive 2008/98/EC of the European Parliament and of the Council on waste https://eur-lex.europa.eu/legal-content/LT/ALL/?uri=CELEX%3A32019D1597</t>
  </si>
  <si>
    <t>General comments 2025-12</t>
  </si>
  <si>
    <t>The co-financing rate has been revised, but the calculation of the indicator targets is still based on the previous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</si>
</sst>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 _€_-;\-* #,##0\ _€_-;_-* &quot;-&quot;\ _€_-;_-@_-"/>
    <numFmt numFmtId="165" formatCode="_-* #,##0.00\ _€_-;\-* #,##0.00\ _€_-;_-* &quot;-&quot;??\ _€_-;_-@_-"/>
    <numFmt numFmtId="166" formatCode="#,##0_ ;\-#,##0\ "/>
    <numFmt numFmtId="167" formatCode="0_ ;\-0\ "/>
  </numFmts>
  <fonts count="26"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b/>
      <sz val="11"/>
      <name val="Calibri"/>
      <family val="2"/>
      <charset val="186"/>
      <scheme val="minor"/>
    </font>
    <font>
      <sz val="12"/>
      <color theme="1"/>
      <name val="Times New Roman"/>
      <family val="1"/>
      <charset val="186"/>
    </font>
    <font>
      <sz val="11"/>
      <color theme="1"/>
      <name val="Calibri"/>
      <family val="2"/>
      <scheme val="minor"/>
    </font>
    <font>
      <sz val="11"/>
      <color rgb="FFFF0000"/>
      <name val="Calibri"/>
      <family val="2"/>
      <scheme val="minor"/>
    </font>
    <font>
      <strike/>
      <sz val="11"/>
      <color theme="1"/>
      <name val="Calibri"/>
      <family val="2"/>
      <scheme val="minor"/>
    </font>
    <font>
      <sz val="11"/>
      <name val="Calibri"/>
      <family val="2"/>
      <scheme val="minor"/>
    </font>
    <font>
      <sz val="11"/>
      <name val="Calibri"/>
      <family val="2"/>
      <charset val="186"/>
      <scheme val="minor"/>
    </font>
    <font>
      <sz val="11"/>
      <color theme="1"/>
      <name val="Times New Roman"/>
      <family val="1"/>
      <charset val="186"/>
    </font>
    <font>
      <sz val="8"/>
      <color theme="1"/>
      <name val="Times New Roman"/>
      <family val="1"/>
      <charset val="186"/>
    </font>
    <font>
      <strike/>
      <sz val="11"/>
      <name val="Calibri"/>
      <family val="2"/>
      <scheme val="minor"/>
    </font>
    <font>
      <b/>
      <sz val="11"/>
      <color theme="1"/>
      <name val="Calibri"/>
      <family val="2"/>
      <scheme val="minor"/>
    </font>
    <font>
      <u/>
      <sz val="11"/>
      <color theme="10"/>
      <name val="Calibri"/>
      <family val="2"/>
      <scheme val="minor"/>
    </font>
    <font>
      <sz val="12"/>
      <color theme="1"/>
      <name val="Calibri"/>
      <family val="2"/>
      <scheme val="minor"/>
    </font>
    <font>
      <sz val="12"/>
      <color theme="1"/>
      <name val="Calibri"/>
      <family val="2"/>
      <charset val="186"/>
      <scheme val="minor"/>
    </font>
    <font>
      <sz val="12"/>
      <color rgb="FFFF0000"/>
      <name val="Calibri"/>
      <family val="2"/>
      <scheme val="minor"/>
    </font>
    <font>
      <sz val="12"/>
      <name val="Calibri"/>
      <family val="2"/>
      <scheme val="minor"/>
    </font>
    <font>
      <i/>
      <sz val="12"/>
      <name val="Calibri"/>
      <family val="2"/>
      <scheme val="minor"/>
    </font>
    <font>
      <i/>
      <sz val="11"/>
      <name val="Calibri"/>
      <family val="2"/>
      <charset val="186"/>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6">
    <xf numFmtId="0" fontId="0" fillId="0" borderId="0"/>
    <xf numFmtId="165" fontId="10" fillId="0" borderId="0" applyFont="0" applyFill="0" applyBorder="0" applyAlignment="0" applyProtection="0"/>
    <xf numFmtId="0" fontId="19" fillId="0" borderId="0" applyNumberFormat="0" applyFill="0" applyBorder="0" applyAlignment="0" applyProtection="0"/>
    <xf numFmtId="164" fontId="10" fillId="0" borderId="0" applyFont="0" applyFill="0" applyBorder="0" applyAlignment="0" applyProtection="0"/>
    <xf numFmtId="0" fontId="10" fillId="0" borderId="0"/>
    <xf numFmtId="43" fontId="10" fillId="0" borderId="0" applyFont="0" applyFill="0" applyBorder="0" applyAlignment="0" applyProtection="0"/>
  </cellStyleXfs>
  <cellXfs count="214">
    <xf numFmtId="0" fontId="0" fillId="0" borderId="0" xfId="0"/>
    <xf numFmtId="0" fontId="12" fillId="0" borderId="0" xfId="0" applyFont="1"/>
    <xf numFmtId="0" fontId="16" fillId="0" borderId="0" xfId="0" applyFont="1" applyAlignment="1">
      <alignment horizontal="justify" vertical="center" wrapText="1"/>
    </xf>
    <xf numFmtId="3" fontId="0" fillId="0" borderId="0" xfId="0" applyNumberFormat="1" applyAlignment="1">
      <alignment horizontal="center" vertical="center"/>
    </xf>
    <xf numFmtId="0" fontId="20" fillId="0" borderId="1" xfId="0" applyFont="1" applyBorder="1" applyAlignment="1">
      <alignment horizontal="center" vertical="center" wrapText="1"/>
    </xf>
    <xf numFmtId="0" fontId="20" fillId="0" borderId="1" xfId="0" applyFont="1" applyBorder="1" applyAlignment="1">
      <alignment vertical="center" wrapText="1"/>
    </xf>
    <xf numFmtId="0" fontId="20" fillId="0" borderId="1" xfId="0" applyFont="1" applyBorder="1" applyAlignment="1">
      <alignment wrapText="1"/>
    </xf>
    <xf numFmtId="0" fontId="20" fillId="0" borderId="0" xfId="0" applyFont="1" applyAlignment="1">
      <alignment vertical="center"/>
    </xf>
    <xf numFmtId="0" fontId="20" fillId="0" borderId="1" xfId="0" applyFont="1" applyBorder="1" applyAlignment="1">
      <alignment vertical="center"/>
    </xf>
    <xf numFmtId="0" fontId="20" fillId="0" borderId="1" xfId="0" applyFont="1" applyBorder="1" applyAlignment="1">
      <alignment horizontal="left" vertical="center"/>
    </xf>
    <xf numFmtId="0" fontId="21" fillId="0" borderId="1" xfId="0" applyFont="1" applyBorder="1" applyAlignment="1">
      <alignment wrapText="1"/>
    </xf>
    <xf numFmtId="0" fontId="20" fillId="0" borderId="1" xfId="0" applyFont="1" applyBorder="1" applyAlignment="1">
      <alignment horizontal="left" vertical="center" wrapText="1"/>
    </xf>
    <xf numFmtId="0" fontId="20" fillId="0" borderId="0" xfId="0" applyFont="1" applyAlignment="1">
      <alignment horizontal="center" vertical="center" wrapText="1"/>
    </xf>
    <xf numFmtId="0" fontId="20" fillId="0" borderId="0" xfId="0" applyFont="1" applyAlignment="1">
      <alignment vertical="center" wrapText="1"/>
    </xf>
    <xf numFmtId="0" fontId="20" fillId="0" borderId="0" xfId="0" applyFont="1" applyAlignment="1">
      <alignment wrapText="1"/>
    </xf>
    <xf numFmtId="0" fontId="20" fillId="0" borderId="0" xfId="0" applyFont="1" applyAlignment="1">
      <alignment horizontal="center" vertical="center"/>
    </xf>
    <xf numFmtId="0" fontId="20" fillId="0" borderId="1" xfId="0" applyFont="1" applyBorder="1" applyAlignment="1">
      <alignment horizontal="center" vertical="center"/>
    </xf>
    <xf numFmtId="0" fontId="22" fillId="0" borderId="0" xfId="0" applyFont="1" applyAlignment="1">
      <alignment horizontal="center" vertical="center" wrapText="1"/>
    </xf>
    <xf numFmtId="167" fontId="0" fillId="0" borderId="0" xfId="3" applyNumberFormat="1" applyFont="1" applyAlignment="1">
      <alignment vertical="center"/>
    </xf>
    <xf numFmtId="0" fontId="23" fillId="0" borderId="1" xfId="0" applyFont="1" applyBorder="1" applyAlignment="1">
      <alignment horizontal="center" vertical="center"/>
    </xf>
    <xf numFmtId="0" fontId="23" fillId="0" borderId="1" xfId="0" applyFont="1" applyBorder="1" applyAlignment="1">
      <alignment vertical="center"/>
    </xf>
    <xf numFmtId="0" fontId="13" fillId="0" borderId="0" xfId="0" applyFont="1"/>
    <xf numFmtId="0" fontId="23" fillId="0" borderId="1" xfId="0" applyFont="1" applyBorder="1" applyAlignment="1">
      <alignment vertical="center" wrapText="1"/>
    </xf>
    <xf numFmtId="0" fontId="23" fillId="0" borderId="1" xfId="0" applyFont="1" applyBorder="1" applyAlignment="1">
      <alignment horizontal="left" vertical="center"/>
    </xf>
    <xf numFmtId="3" fontId="23" fillId="0" borderId="1" xfId="0" applyNumberFormat="1" applyFont="1" applyBorder="1" applyAlignment="1">
      <alignment horizontal="left" vertical="center"/>
    </xf>
    <xf numFmtId="0" fontId="23" fillId="0" borderId="1" xfId="0" applyFont="1" applyBorder="1" applyAlignment="1">
      <alignment horizontal="left" vertical="center" wrapText="1"/>
    </xf>
    <xf numFmtId="0" fontId="23" fillId="0" borderId="0" xfId="0" applyFont="1" applyAlignment="1">
      <alignment horizontal="center" vertical="center"/>
    </xf>
    <xf numFmtId="0" fontId="23" fillId="0" borderId="0" xfId="0" applyFont="1" applyAlignment="1">
      <alignment vertical="center"/>
    </xf>
    <xf numFmtId="0" fontId="23" fillId="0" borderId="1" xfId="0" applyFont="1" applyBorder="1" applyAlignment="1">
      <alignment horizontal="center" vertical="center" wrapText="1"/>
    </xf>
    <xf numFmtId="0" fontId="23" fillId="0" borderId="1" xfId="0" applyFont="1" applyBorder="1" applyAlignment="1">
      <alignment wrapText="1"/>
    </xf>
    <xf numFmtId="0" fontId="23" fillId="0" borderId="1" xfId="0" applyFont="1" applyBorder="1" applyAlignment="1">
      <alignment horizontal="left" wrapText="1"/>
    </xf>
    <xf numFmtId="0" fontId="24" fillId="0" borderId="1" xfId="0" applyFont="1" applyBorder="1" applyAlignment="1">
      <alignment horizontal="center" vertical="center" wrapText="1"/>
    </xf>
    <xf numFmtId="0" fontId="23" fillId="0" borderId="0" xfId="0" applyFont="1" applyAlignment="1">
      <alignment horizontal="center" vertical="center" wrapText="1"/>
    </xf>
    <xf numFmtId="0" fontId="23" fillId="0" borderId="0" xfId="0" applyFont="1" applyAlignment="1">
      <alignment vertical="center" wrapText="1"/>
    </xf>
    <xf numFmtId="0" fontId="23" fillId="0" borderId="0" xfId="0" applyFont="1" applyAlignment="1">
      <alignment wrapText="1"/>
    </xf>
    <xf numFmtId="0" fontId="0" fillId="0" borderId="0" xfId="0" applyAlignment="1">
      <alignment horizontal="center" vertical="center"/>
    </xf>
    <xf numFmtId="0" fontId="20" fillId="2" borderId="1" xfId="0" applyFont="1" applyFill="1" applyBorder="1" applyAlignment="1">
      <alignment vertical="center" wrapText="1"/>
    </xf>
    <xf numFmtId="0" fontId="0" fillId="2" borderId="0" xfId="0" applyFill="1"/>
    <xf numFmtId="0" fontId="0" fillId="0" borderId="1" xfId="0" applyBorder="1" applyAlignment="1">
      <alignment horizontal="center" vertical="center" wrapText="1"/>
    </xf>
    <xf numFmtId="0" fontId="0" fillId="0" borderId="1" xfId="0" applyBorder="1" applyAlignment="1">
      <alignment vertical="center" wrapText="1"/>
    </xf>
    <xf numFmtId="0" fontId="18" fillId="2" borderId="1" xfId="0" applyFont="1" applyFill="1" applyBorder="1" applyAlignment="1">
      <alignment vertical="center" wrapText="1"/>
    </xf>
    <xf numFmtId="0" fontId="0" fillId="0" borderId="1" xfId="0" applyBorder="1" applyAlignment="1">
      <alignment horizontal="left" vertical="center" wrapText="1"/>
    </xf>
    <xf numFmtId="0" fontId="0" fillId="0" borderId="1" xfId="0" applyBorder="1" applyAlignment="1">
      <alignment vertical="center"/>
    </xf>
    <xf numFmtId="0" fontId="0" fillId="2" borderId="1" xfId="0" applyFill="1" applyBorder="1" applyAlignment="1">
      <alignment vertical="center" wrapText="1"/>
    </xf>
    <xf numFmtId="0" fontId="0" fillId="2" borderId="1" xfId="0" applyFill="1" applyBorder="1" applyAlignment="1">
      <alignment horizontal="left" vertical="center" wrapText="1"/>
    </xf>
    <xf numFmtId="0" fontId="13" fillId="0" borderId="1" xfId="0" applyFont="1" applyBorder="1" applyAlignment="1">
      <alignment vertical="center" wrapText="1"/>
    </xf>
    <xf numFmtId="0" fontId="13" fillId="0" borderId="1" xfId="0" applyFont="1" applyBorder="1" applyAlignment="1">
      <alignment vertical="center"/>
    </xf>
    <xf numFmtId="0" fontId="0" fillId="2" borderId="1" xfId="0" applyFill="1" applyBorder="1"/>
    <xf numFmtId="0" fontId="0" fillId="0" borderId="1" xfId="0" applyBorder="1"/>
    <xf numFmtId="0" fontId="20" fillId="3" borderId="1" xfId="0" applyFont="1" applyFill="1" applyBorder="1" applyAlignment="1">
      <alignment horizontal="left" wrapText="1"/>
    </xf>
    <xf numFmtId="0" fontId="20" fillId="3" borderId="1" xfId="0" applyFont="1" applyFill="1" applyBorder="1" applyAlignment="1">
      <alignment wrapText="1"/>
    </xf>
    <xf numFmtId="0" fontId="19" fillId="0" borderId="1" xfId="2" applyBorder="1"/>
    <xf numFmtId="0" fontId="16" fillId="0" borderId="1" xfId="0" applyFont="1" applyBorder="1" applyAlignment="1">
      <alignment horizontal="justify" vertical="center" wrapText="1"/>
    </xf>
    <xf numFmtId="0" fontId="7" fillId="0" borderId="0" xfId="0" applyFont="1"/>
    <xf numFmtId="0" fontId="4" fillId="0" borderId="0" xfId="0" applyFont="1"/>
    <xf numFmtId="0" fontId="18" fillId="0" borderId="0" xfId="0" applyFont="1"/>
    <xf numFmtId="0" fontId="15" fillId="0" borderId="0" xfId="0" applyFont="1"/>
    <xf numFmtId="0" fontId="6" fillId="0" borderId="0" xfId="0" applyFont="1"/>
    <xf numFmtId="0" fontId="11" fillId="0" borderId="0" xfId="0" applyFont="1"/>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0" fontId="7" fillId="0" borderId="16" xfId="0" applyFont="1" applyBorder="1" applyAlignment="1">
      <alignment horizontal="center" vertical="center" wrapText="1"/>
    </xf>
    <xf numFmtId="0" fontId="8" fillId="0" borderId="16" xfId="0" applyFont="1" applyBorder="1" applyAlignment="1">
      <alignment horizontal="center" vertical="center" wrapText="1"/>
    </xf>
    <xf numFmtId="0" fontId="7" fillId="0" borderId="2" xfId="0" applyFont="1" applyBorder="1" applyAlignment="1">
      <alignment vertical="top" wrapText="1"/>
    </xf>
    <xf numFmtId="0" fontId="7" fillId="0" borderId="2" xfId="0" applyFont="1" applyBorder="1" applyAlignment="1">
      <alignment vertical="top"/>
    </xf>
    <xf numFmtId="0" fontId="14" fillId="0" borderId="5" xfId="4" applyFont="1" applyBorder="1" applyAlignment="1">
      <alignment horizontal="center" vertical="center" wrapText="1"/>
    </xf>
    <xf numFmtId="0" fontId="0" fillId="0" borderId="5" xfId="0" applyBorder="1" applyAlignment="1">
      <alignment horizontal="center" vertical="center" wrapText="1"/>
    </xf>
    <xf numFmtId="0" fontId="0" fillId="0" borderId="5" xfId="0" applyBorder="1" applyAlignment="1">
      <alignment horizontal="center" vertical="center"/>
    </xf>
    <xf numFmtId="3" fontId="14" fillId="0" borderId="5" xfId="5" applyNumberFormat="1" applyFont="1" applyFill="1" applyBorder="1" applyAlignment="1">
      <alignment horizontal="center" vertical="center" wrapText="1"/>
    </xf>
    <xf numFmtId="4" fontId="14" fillId="0" borderId="5" xfId="4" applyNumberFormat="1" applyFont="1" applyBorder="1" applyAlignment="1">
      <alignment horizontal="center" vertical="center" wrapText="1"/>
    </xf>
    <xf numFmtId="0" fontId="14" fillId="0" borderId="21" xfId="4" applyFont="1" applyBorder="1" applyAlignment="1">
      <alignment vertical="center" wrapText="1"/>
    </xf>
    <xf numFmtId="3" fontId="13"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0" fontId="14" fillId="0" borderId="1" xfId="4" applyFont="1" applyBorder="1" applyAlignment="1">
      <alignment horizontal="center" vertical="center" wrapText="1"/>
    </xf>
    <xf numFmtId="0" fontId="0" fillId="0" borderId="1" xfId="0" applyBorder="1" applyAlignment="1">
      <alignment horizontal="center" vertical="center"/>
    </xf>
    <xf numFmtId="3" fontId="14" fillId="0" borderId="1" xfId="5" applyNumberFormat="1" applyFont="1" applyFill="1" applyBorder="1" applyAlignment="1">
      <alignment horizontal="center" vertical="center" wrapText="1"/>
    </xf>
    <xf numFmtId="4" fontId="14" fillId="0" borderId="1" xfId="4" applyNumberFormat="1" applyFont="1" applyBorder="1" applyAlignment="1">
      <alignment horizontal="center" vertical="center" wrapText="1"/>
    </xf>
    <xf numFmtId="0" fontId="14" fillId="0" borderId="3" xfId="4" applyFont="1" applyBorder="1" applyAlignment="1">
      <alignment vertical="center" wrapText="1"/>
    </xf>
    <xf numFmtId="4" fontId="13" fillId="0" borderId="1" xfId="0" applyNumberFormat="1" applyFont="1" applyBorder="1" applyAlignment="1">
      <alignment horizontal="center" vertical="center"/>
    </xf>
    <xf numFmtId="0" fontId="13" fillId="0" borderId="3" xfId="0" applyFont="1" applyBorder="1" applyAlignment="1">
      <alignment horizontal="left" vertical="center" wrapText="1"/>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0" fillId="0" borderId="9" xfId="0" applyBorder="1" applyAlignment="1">
      <alignment horizontal="center" vertical="center"/>
    </xf>
    <xf numFmtId="0" fontId="0" fillId="0" borderId="9" xfId="0" applyBorder="1" applyAlignment="1">
      <alignment horizontal="center" vertical="center" wrapText="1"/>
    </xf>
    <xf numFmtId="0" fontId="13" fillId="0" borderId="9" xfId="0" applyFont="1" applyBorder="1" applyAlignment="1">
      <alignment horizontal="center" vertical="center"/>
    </xf>
    <xf numFmtId="0" fontId="13" fillId="0" borderId="22" xfId="0" applyFont="1" applyBorder="1" applyAlignment="1">
      <alignment horizontal="left" vertical="center" wrapText="1"/>
    </xf>
    <xf numFmtId="3" fontId="14" fillId="0" borderId="5" xfId="0" applyNumberFormat="1" applyFont="1" applyBorder="1" applyAlignment="1">
      <alignment horizontal="center" vertical="center"/>
    </xf>
    <xf numFmtId="4" fontId="14" fillId="0" borderId="5" xfId="0" applyNumberFormat="1" applyFont="1" applyBorder="1" applyAlignment="1">
      <alignment horizontal="center" vertical="center"/>
    </xf>
    <xf numFmtId="0" fontId="14" fillId="0" borderId="21" xfId="0" applyFont="1" applyBorder="1" applyAlignment="1">
      <alignment horizontal="left" vertical="top" wrapText="1"/>
    </xf>
    <xf numFmtId="0" fontId="0" fillId="0" borderId="1" xfId="0" applyBorder="1" applyAlignment="1">
      <alignment wrapText="1"/>
    </xf>
    <xf numFmtId="3" fontId="14" fillId="0" borderId="9" xfId="0" applyNumberFormat="1" applyFont="1" applyBorder="1" applyAlignment="1">
      <alignment horizontal="center" vertical="center"/>
    </xf>
    <xf numFmtId="4" fontId="14" fillId="0" borderId="9" xfId="0" applyNumberFormat="1" applyFont="1" applyBorder="1" applyAlignment="1">
      <alignment horizontal="center" vertical="center"/>
    </xf>
    <xf numFmtId="0" fontId="14" fillId="0" borderId="22" xfId="0" applyFont="1" applyBorder="1" applyAlignment="1">
      <alignment horizontal="left" vertical="center" wrapText="1"/>
    </xf>
    <xf numFmtId="0" fontId="7" fillId="0" borderId="5" xfId="0" applyFont="1" applyBorder="1" applyAlignment="1">
      <alignment horizontal="center" vertical="center" wrapText="1"/>
    </xf>
    <xf numFmtId="0" fontId="14" fillId="0" borderId="5" xfId="0" applyFont="1" applyBorder="1" applyAlignment="1">
      <alignment horizontal="center" vertical="center" wrapText="1"/>
    </xf>
    <xf numFmtId="0" fontId="13" fillId="0" borderId="5" xfId="0" applyFont="1" applyBorder="1" applyAlignment="1">
      <alignment horizontal="center" vertical="center"/>
    </xf>
    <xf numFmtId="0" fontId="14" fillId="0" borderId="5" xfId="0" applyFont="1" applyBorder="1" applyAlignment="1">
      <alignment horizontal="center" vertical="center"/>
    </xf>
    <xf numFmtId="0" fontId="14" fillId="0" borderId="21" xfId="0" applyFont="1" applyBorder="1" applyAlignment="1">
      <alignment horizontal="left" vertical="center" wrapText="1"/>
    </xf>
    <xf numFmtId="0" fontId="14" fillId="0" borderId="1" xfId="0" applyFont="1" applyBorder="1" applyAlignment="1">
      <alignment horizontal="center" vertical="center" wrapText="1"/>
    </xf>
    <xf numFmtId="0" fontId="0" fillId="0" borderId="1" xfId="0" applyBorder="1" applyAlignment="1">
      <alignment vertical="top" wrapText="1"/>
    </xf>
    <xf numFmtId="0" fontId="14" fillId="0" borderId="1" xfId="0" applyFont="1" applyBorder="1" applyAlignment="1">
      <alignment horizontal="center" wrapText="1"/>
    </xf>
    <xf numFmtId="0" fontId="0" fillId="0" borderId="3" xfId="0" applyBorder="1" applyAlignment="1">
      <alignment horizontal="left" vertical="center" wrapText="1"/>
    </xf>
    <xf numFmtId="0" fontId="14" fillId="0" borderId="9" xfId="0" applyFont="1" applyBorder="1" applyAlignment="1">
      <alignment horizontal="center" vertical="center" wrapText="1"/>
    </xf>
    <xf numFmtId="0" fontId="17" fillId="0" borderId="10" xfId="0" applyFont="1" applyBorder="1" applyAlignment="1">
      <alignment horizontal="center" vertical="center"/>
    </xf>
    <xf numFmtId="0" fontId="17" fillId="0" borderId="10" xfId="0" applyFont="1" applyBorder="1" applyAlignment="1">
      <alignment horizontal="center" vertical="center" wrapText="1"/>
    </xf>
    <xf numFmtId="0" fontId="17" fillId="0" borderId="10" xfId="0" applyFont="1" applyBorder="1" applyAlignment="1">
      <alignment vertical="center" wrapText="1"/>
    </xf>
    <xf numFmtId="1" fontId="17" fillId="0" borderId="10" xfId="0" applyNumberFormat="1" applyFont="1" applyBorder="1" applyAlignment="1">
      <alignment horizontal="center" vertical="center"/>
    </xf>
    <xf numFmtId="4" fontId="17" fillId="0" borderId="10" xfId="0" applyNumberFormat="1" applyFont="1" applyBorder="1" applyAlignment="1">
      <alignment horizontal="center" vertical="center"/>
    </xf>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0" fontId="17" fillId="0" borderId="1" xfId="0" applyFont="1" applyBorder="1" applyAlignment="1">
      <alignment vertical="center" wrapText="1"/>
    </xf>
    <xf numFmtId="1" fontId="17" fillId="0" borderId="1" xfId="0" applyNumberFormat="1" applyFont="1" applyBorder="1" applyAlignment="1">
      <alignment horizontal="center" vertical="center"/>
    </xf>
    <xf numFmtId="4" fontId="17" fillId="0" borderId="1" xfId="0" applyNumberFormat="1" applyFont="1" applyBorder="1" applyAlignment="1">
      <alignment horizontal="center" vertical="center"/>
    </xf>
    <xf numFmtId="0" fontId="17" fillId="0" borderId="1" xfId="0" applyFont="1" applyBorder="1" applyAlignment="1">
      <alignment vertical="top" wrapText="1"/>
    </xf>
    <xf numFmtId="0" fontId="17" fillId="0" borderId="2" xfId="0" applyFont="1" applyBorder="1" applyAlignment="1">
      <alignment horizontal="center" vertical="center"/>
    </xf>
    <xf numFmtId="0" fontId="17" fillId="0" borderId="2" xfId="0" applyFont="1" applyBorder="1" applyAlignment="1">
      <alignment horizontal="center" vertical="center" wrapText="1"/>
    </xf>
    <xf numFmtId="1" fontId="17" fillId="0" borderId="2" xfId="0" applyNumberFormat="1" applyFont="1" applyBorder="1" applyAlignment="1">
      <alignment horizontal="center" vertical="center"/>
    </xf>
    <xf numFmtId="4" fontId="17" fillId="0" borderId="2" xfId="0" applyNumberFormat="1" applyFont="1" applyBorder="1" applyAlignment="1">
      <alignment horizontal="center" vertical="center"/>
    </xf>
    <xf numFmtId="0" fontId="17" fillId="0" borderId="2" xfId="0" applyFont="1" applyBorder="1" applyAlignment="1">
      <alignment vertical="center" wrapText="1"/>
    </xf>
    <xf numFmtId="3" fontId="0" fillId="0" borderId="0" xfId="0" applyNumberFormat="1" applyAlignment="1">
      <alignment horizontal="center" vertical="center" wrapText="1"/>
    </xf>
    <xf numFmtId="0" fontId="0" fillId="0" borderId="0" xfId="0" applyAlignment="1">
      <alignment horizontal="center" vertical="center" wrapText="1"/>
    </xf>
    <xf numFmtId="3" fontId="0" fillId="0" borderId="0" xfId="0" applyNumberFormat="1"/>
    <xf numFmtId="4" fontId="0" fillId="0" borderId="0" xfId="0" applyNumberFormat="1" applyAlignment="1">
      <alignment horizontal="center" vertical="center" wrapText="1"/>
    </xf>
    <xf numFmtId="4" fontId="0" fillId="0" borderId="0" xfId="0" applyNumberFormat="1" applyAlignment="1">
      <alignment horizontal="center" vertical="center"/>
    </xf>
    <xf numFmtId="0" fontId="6" fillId="0" borderId="0" xfId="0" applyFont="1" applyAlignment="1">
      <alignment horizontal="center" vertical="center" wrapText="1"/>
    </xf>
    <xf numFmtId="0" fontId="7" fillId="0" borderId="4" xfId="0" applyFont="1" applyBorder="1" applyAlignment="1">
      <alignment horizontal="center" vertical="center" wrapText="1"/>
    </xf>
    <xf numFmtId="0" fontId="7" fillId="0" borderId="11" xfId="0" applyFont="1" applyBorder="1" applyAlignment="1">
      <alignment horizontal="center" vertical="center" wrapText="1"/>
    </xf>
    <xf numFmtId="0" fontId="9" fillId="0" borderId="0" xfId="0" applyFont="1"/>
    <xf numFmtId="0" fontId="3" fillId="0" borderId="14" xfId="0" applyFont="1" applyBorder="1" applyAlignment="1">
      <alignment horizontal="center" vertical="center" wrapText="1"/>
    </xf>
    <xf numFmtId="0" fontId="3" fillId="0" borderId="10" xfId="0" applyFont="1" applyBorder="1" applyAlignment="1">
      <alignment horizontal="center" vertical="center" wrapText="1"/>
    </xf>
    <xf numFmtId="3" fontId="3" fillId="0" borderId="10" xfId="0" applyNumberFormat="1" applyFont="1" applyBorder="1" applyAlignment="1">
      <alignment horizontal="center" vertical="center" wrapText="1"/>
    </xf>
    <xf numFmtId="3" fontId="3" fillId="0" borderId="18" xfId="0" applyNumberFormat="1" applyFont="1" applyBorder="1" applyAlignment="1">
      <alignment horizontal="center" vertical="center" wrapText="1"/>
    </xf>
    <xf numFmtId="0" fontId="5" fillId="0" borderId="6" xfId="0" applyFont="1" applyBorder="1" applyAlignment="1">
      <alignment horizontal="center" vertical="center" wrapText="1"/>
    </xf>
    <xf numFmtId="3" fontId="5" fillId="0" borderId="12" xfId="0" applyNumberFormat="1" applyFont="1" applyBorder="1" applyAlignment="1">
      <alignment horizontal="center" vertical="center" wrapText="1"/>
    </xf>
    <xf numFmtId="0" fontId="0" fillId="0" borderId="6" xfId="0" applyBorder="1" applyAlignment="1">
      <alignment horizontal="center" vertical="center"/>
    </xf>
    <xf numFmtId="166" fontId="13" fillId="0" borderId="12" xfId="1" applyNumberFormat="1" applyFont="1" applyFill="1" applyBorder="1" applyAlignment="1">
      <alignment horizontal="center" vertical="center"/>
    </xf>
    <xf numFmtId="166" fontId="0" fillId="0" borderId="12" xfId="1" applyNumberFormat="1" applyFont="1" applyFill="1" applyBorder="1" applyAlignment="1">
      <alignment horizontal="center" vertical="center"/>
    </xf>
    <xf numFmtId="0" fontId="0" fillId="0" borderId="6" xfId="0" applyBorder="1" applyAlignment="1">
      <alignment horizontal="center" vertical="center" wrapText="1"/>
    </xf>
    <xf numFmtId="1" fontId="0" fillId="0" borderId="12" xfId="0" applyNumberFormat="1" applyBorder="1" applyAlignment="1">
      <alignment horizontal="center" vertical="center"/>
    </xf>
    <xf numFmtId="1" fontId="13" fillId="0" borderId="12" xfId="0" applyNumberFormat="1" applyFont="1" applyBorder="1" applyAlignment="1">
      <alignment horizontal="center" vertical="center"/>
    </xf>
    <xf numFmtId="3" fontId="0" fillId="0" borderId="12" xfId="0" applyNumberFormat="1" applyBorder="1" applyAlignment="1">
      <alignment horizontal="center" vertical="center"/>
    </xf>
    <xf numFmtId="0" fontId="0" fillId="0" borderId="8" xfId="0" applyBorder="1" applyAlignment="1">
      <alignment horizontal="center" vertical="center" wrapText="1"/>
    </xf>
    <xf numFmtId="0" fontId="6" fillId="0" borderId="9" xfId="0" applyFont="1" applyBorder="1" applyAlignment="1">
      <alignment horizontal="center" vertical="center" wrapText="1"/>
    </xf>
    <xf numFmtId="3" fontId="0" fillId="0" borderId="13" xfId="0" applyNumberFormat="1" applyBorder="1" applyAlignment="1">
      <alignment horizontal="center" vertical="center"/>
    </xf>
    <xf numFmtId="0" fontId="0" fillId="0" borderId="9" xfId="0" applyBorder="1"/>
    <xf numFmtId="0" fontId="0" fillId="0" borderId="10" xfId="0" applyBorder="1"/>
    <xf numFmtId="0" fontId="0" fillId="0" borderId="9" xfId="0" applyBorder="1" applyAlignment="1">
      <alignment wrapText="1"/>
    </xf>
    <xf numFmtId="0" fontId="13" fillId="3" borderId="10" xfId="0" applyFont="1" applyFill="1" applyBorder="1" applyAlignment="1">
      <alignment vertical="center" wrapText="1"/>
    </xf>
    <xf numFmtId="0" fontId="13" fillId="0" borderId="4"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8" xfId="0" applyFont="1" applyBorder="1" applyAlignment="1">
      <alignment horizontal="center" vertical="center" wrapText="1"/>
    </xf>
    <xf numFmtId="0" fontId="0" fillId="0" borderId="5" xfId="0" applyBorder="1" applyAlignment="1">
      <alignment horizontal="center" vertical="center" wrapText="1"/>
    </xf>
    <xf numFmtId="0" fontId="0" fillId="0" borderId="1" xfId="0" applyBorder="1" applyAlignment="1">
      <alignment horizontal="center" vertical="center" wrapText="1"/>
    </xf>
    <xf numFmtId="0" fontId="7" fillId="0" borderId="5" xfId="0" applyFont="1" applyBorder="1" applyAlignment="1">
      <alignment horizontal="center" vertical="center" wrapText="1"/>
    </xf>
    <xf numFmtId="0" fontId="7" fillId="0" borderId="1" xfId="0" applyFont="1" applyBorder="1" applyAlignment="1">
      <alignment horizontal="center" vertical="center" wrapText="1"/>
    </xf>
    <xf numFmtId="0" fontId="7" fillId="0" borderId="9" xfId="0" applyFont="1" applyBorder="1" applyAlignment="1">
      <alignment horizontal="center" vertical="center" wrapText="1"/>
    </xf>
    <xf numFmtId="0" fontId="0" fillId="0" borderId="1" xfId="0" applyBorder="1" applyAlignment="1">
      <alignment horizontal="left" vertical="top" wrapText="1"/>
    </xf>
    <xf numFmtId="3" fontId="13" fillId="0" borderId="5" xfId="0" applyNumberFormat="1" applyFont="1" applyBorder="1" applyAlignment="1">
      <alignment horizontal="center" vertical="center" wrapText="1"/>
    </xf>
    <xf numFmtId="3" fontId="13" fillId="0" borderId="9" xfId="0" applyNumberFormat="1" applyFont="1" applyBorder="1" applyAlignment="1">
      <alignment horizontal="center" vertical="center" wrapText="1"/>
    </xf>
    <xf numFmtId="3" fontId="13" fillId="0" borderId="5" xfId="0" applyNumberFormat="1" applyFont="1" applyBorder="1" applyAlignment="1">
      <alignment horizontal="center" vertical="center"/>
    </xf>
    <xf numFmtId="3" fontId="13" fillId="0" borderId="9" xfId="0" applyNumberFormat="1" applyFont="1" applyBorder="1" applyAlignment="1">
      <alignment horizontal="center" vertical="center"/>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3" fontId="0" fillId="0" borderId="5" xfId="0" applyNumberFormat="1" applyBorder="1" applyAlignment="1">
      <alignment horizontal="center" vertical="center"/>
    </xf>
    <xf numFmtId="3" fontId="0" fillId="0" borderId="9" xfId="0" applyNumberFormat="1" applyBorder="1" applyAlignment="1">
      <alignment horizontal="center" vertical="center"/>
    </xf>
    <xf numFmtId="0" fontId="0" fillId="0" borderId="9" xfId="0" applyBorder="1" applyAlignment="1">
      <alignment horizontal="center" vertical="center" wrapText="1"/>
    </xf>
    <xf numFmtId="0" fontId="0" fillId="0" borderId="5" xfId="0" applyBorder="1" applyAlignment="1">
      <alignment horizontal="center" vertical="center"/>
    </xf>
    <xf numFmtId="0" fontId="0" fillId="0" borderId="9" xfId="0" applyBorder="1" applyAlignment="1">
      <alignment horizontal="center" vertical="center"/>
    </xf>
    <xf numFmtId="0" fontId="0" fillId="0" borderId="1" xfId="0" applyBorder="1" applyAlignment="1">
      <alignment horizontal="center" vertical="center"/>
    </xf>
    <xf numFmtId="3" fontId="13" fillId="0" borderId="1" xfId="0" applyNumberFormat="1" applyFont="1" applyBorder="1" applyAlignment="1">
      <alignment horizontal="center" vertical="center"/>
    </xf>
    <xf numFmtId="0" fontId="13" fillId="0" borderId="1" xfId="0" applyFont="1" applyBorder="1" applyAlignment="1">
      <alignment horizontal="center" vertical="center"/>
    </xf>
    <xf numFmtId="0" fontId="13" fillId="0" borderId="9" xfId="0" applyFont="1" applyBorder="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12" fillId="0" borderId="7" xfId="0" applyFont="1" applyBorder="1" applyAlignment="1">
      <alignment horizontal="center" vertical="center" wrapText="1"/>
    </xf>
    <xf numFmtId="4" fontId="12" fillId="0" borderId="7" xfId="0" applyNumberFormat="1" applyFont="1" applyBorder="1" applyAlignment="1">
      <alignment horizontal="center" vertical="center" wrapText="1"/>
    </xf>
    <xf numFmtId="4" fontId="12" fillId="0" borderId="7" xfId="0" applyNumberFormat="1" applyFont="1" applyBorder="1" applyAlignment="1">
      <alignment horizontal="center" vertical="center"/>
    </xf>
    <xf numFmtId="0" fontId="17" fillId="0" borderId="7" xfId="0" applyFont="1" applyBorder="1" applyAlignment="1">
      <alignment horizontal="center" vertical="center" wrapText="1"/>
    </xf>
    <xf numFmtId="0" fontId="17" fillId="0" borderId="7" xfId="0" applyFont="1" applyBorder="1" applyAlignment="1">
      <alignment horizontal="center" vertical="center"/>
    </xf>
    <xf numFmtId="0" fontId="7" fillId="0" borderId="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2" xfId="0" applyFont="1" applyBorder="1" applyAlignment="1">
      <alignment horizontal="center" vertical="top" wrapText="1"/>
    </xf>
    <xf numFmtId="0" fontId="7" fillId="0" borderId="7" xfId="0" applyFont="1" applyBorder="1" applyAlignment="1">
      <alignment horizontal="center" vertical="top" wrapText="1"/>
    </xf>
    <xf numFmtId="0" fontId="7" fillId="0" borderId="1" xfId="0" applyFont="1" applyBorder="1" applyAlignment="1">
      <alignment horizontal="center" vertical="top" wrapText="1"/>
    </xf>
    <xf numFmtId="0" fontId="7" fillId="0" borderId="3" xfId="0" applyFont="1" applyBorder="1" applyAlignment="1">
      <alignment horizontal="center" vertical="top" wrapText="1"/>
    </xf>
    <xf numFmtId="0" fontId="7" fillId="0" borderId="1" xfId="0" applyFont="1" applyBorder="1" applyAlignment="1">
      <alignment horizontal="center" vertical="top"/>
    </xf>
    <xf numFmtId="3" fontId="13" fillId="0" borderId="1" xfId="0" applyNumberFormat="1" applyFont="1" applyBorder="1" applyAlignment="1">
      <alignment horizontal="center" vertical="center" wrapText="1"/>
    </xf>
    <xf numFmtId="3" fontId="0" fillId="0" borderId="1" xfId="0" applyNumberFormat="1" applyBorder="1" applyAlignment="1">
      <alignment horizontal="center" vertical="center"/>
    </xf>
    <xf numFmtId="3" fontId="0" fillId="0" borderId="5" xfId="0" applyNumberFormat="1" applyBorder="1" applyAlignment="1">
      <alignment horizontal="center" vertical="center" wrapText="1"/>
    </xf>
    <xf numFmtId="3" fontId="0" fillId="0" borderId="1" xfId="0" applyNumberFormat="1" applyBorder="1" applyAlignment="1">
      <alignment horizontal="center" vertical="center" wrapText="1"/>
    </xf>
    <xf numFmtId="3" fontId="0" fillId="0" borderId="9" xfId="0" applyNumberFormat="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wrapText="1"/>
    </xf>
    <xf numFmtId="0" fontId="5" fillId="0" borderId="9" xfId="0" applyFont="1" applyBorder="1" applyAlignment="1">
      <alignment horizontal="center" vertical="center" wrapText="1"/>
    </xf>
    <xf numFmtId="0" fontId="7" fillId="0" borderId="2" xfId="0" applyFont="1" applyBorder="1" applyAlignment="1">
      <alignment horizontal="center" vertical="top"/>
    </xf>
    <xf numFmtId="0" fontId="7" fillId="0" borderId="7" xfId="0" applyFont="1" applyBorder="1" applyAlignment="1">
      <alignment horizontal="center" vertical="top"/>
    </xf>
    <xf numFmtId="0" fontId="8" fillId="2" borderId="1" xfId="0" applyFont="1" applyFill="1" applyBorder="1" applyAlignment="1">
      <alignment horizontal="center" vertical="center"/>
    </xf>
    <xf numFmtId="0" fontId="8" fillId="2" borderId="9" xfId="0" applyFont="1" applyFill="1" applyBorder="1" applyAlignment="1">
      <alignment horizontal="center" vertical="center"/>
    </xf>
    <xf numFmtId="0" fontId="7" fillId="0" borderId="2" xfId="0" applyFont="1" applyBorder="1" applyAlignment="1">
      <alignment horizontal="center" vertical="center"/>
    </xf>
    <xf numFmtId="0" fontId="7" fillId="0" borderId="20" xfId="0" applyFont="1" applyBorder="1" applyAlignment="1">
      <alignment horizontal="center" vertical="center"/>
    </xf>
    <xf numFmtId="3" fontId="2" fillId="0" borderId="1" xfId="0" applyNumberFormat="1" applyFont="1" applyBorder="1" applyAlignment="1">
      <alignment horizontal="center" vertical="center"/>
    </xf>
    <xf numFmtId="3" fontId="2" fillId="0" borderId="9" xfId="0" applyNumberFormat="1" applyFont="1" applyBorder="1" applyAlignment="1">
      <alignment horizontal="center" vertical="center"/>
    </xf>
    <xf numFmtId="3" fontId="2" fillId="0" borderId="5" xfId="0" applyNumberFormat="1" applyFont="1" applyBorder="1" applyAlignment="1">
      <alignment horizontal="center" vertical="center"/>
    </xf>
    <xf numFmtId="0" fontId="3" fillId="0" borderId="5" xfId="0" applyFont="1" applyBorder="1" applyAlignment="1">
      <alignment horizontal="center" vertical="center" wrapText="1"/>
    </xf>
    <xf numFmtId="0" fontId="3" fillId="0" borderId="1" xfId="0" applyFont="1" applyBorder="1" applyAlignment="1">
      <alignment horizontal="center" vertical="center" wrapText="1"/>
    </xf>
    <xf numFmtId="0" fontId="13" fillId="0" borderId="3" xfId="0" applyFont="1" applyBorder="1" applyAlignment="1">
      <alignment horizontal="left" vertical="center" wrapText="1"/>
    </xf>
    <xf numFmtId="0" fontId="13" fillId="0" borderId="22" xfId="0" applyFont="1" applyBorder="1" applyAlignment="1">
      <alignment horizontal="left" vertical="center" wrapText="1"/>
    </xf>
    <xf numFmtId="0" fontId="13" fillId="0" borderId="1" xfId="0" applyFont="1" applyBorder="1" applyAlignment="1">
      <alignment horizontal="center" vertical="center" wrapText="1"/>
    </xf>
    <xf numFmtId="0" fontId="13" fillId="0" borderId="9" xfId="0" applyFont="1" applyBorder="1" applyAlignment="1">
      <alignment horizontal="center" vertical="center" wrapText="1"/>
    </xf>
    <xf numFmtId="0" fontId="7" fillId="0" borderId="16" xfId="0" applyFont="1" applyBorder="1" applyAlignment="1">
      <alignment horizontal="center" vertical="top" wrapText="1"/>
    </xf>
    <xf numFmtId="0" fontId="7" fillId="0" borderId="17" xfId="0" applyFont="1" applyBorder="1" applyAlignment="1">
      <alignment horizontal="center" vertical="top" wrapText="1"/>
    </xf>
    <xf numFmtId="0" fontId="18" fillId="0" borderId="3" xfId="0" applyFont="1" applyBorder="1" applyAlignment="1">
      <alignment horizontal="center" vertical="top"/>
    </xf>
    <xf numFmtId="0" fontId="18" fillId="0" borderId="16" xfId="0" applyFont="1" applyBorder="1" applyAlignment="1">
      <alignment horizontal="center" vertical="top"/>
    </xf>
    <xf numFmtId="0" fontId="7" fillId="0" borderId="15" xfId="0" applyFont="1" applyBorder="1" applyAlignment="1">
      <alignment horizontal="center" vertical="top" wrapText="1"/>
    </xf>
  </cellXfs>
  <cellStyles count="6">
    <cellStyle name="Hipersaitas" xfId="2" builtinId="8"/>
    <cellStyle name="Įprastas" xfId="0" builtinId="0"/>
    <cellStyle name="Įprastas 2" xfId="4" xr:uid="{00000000-0005-0000-0000-000002000000}"/>
    <cellStyle name="Kablelis" xfId="1" builtinId="3"/>
    <cellStyle name="Kablelis [0]" xfId="3" builtinId="6"/>
    <cellStyle name="Kablelis 2" xfId="5" xr:uid="{00000000-0005-0000-0000-000005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37"/>
  <sheetViews>
    <sheetView tabSelected="1" zoomScale="75" zoomScaleNormal="75" workbookViewId="0">
      <selection activeCell="G17" sqref="G15:G18"/>
    </sheetView>
  </sheetViews>
  <sheetFormatPr defaultRowHeight="15" x14ac:dyDescent="0.25"/>
  <cols>
    <col min="1" max="1" width="31.5703125" customWidth="1"/>
    <col min="2" max="2" width="28.140625" customWidth="1"/>
    <col min="3" max="3" width="15.28515625" customWidth="1"/>
    <col min="4" max="4" width="25.85546875" customWidth="1"/>
    <col min="5" max="5" width="15.28515625" customWidth="1"/>
    <col min="6" max="6" width="19.140625" customWidth="1"/>
    <col min="7" max="7" width="16" customWidth="1"/>
    <col min="8" max="8" width="15" customWidth="1"/>
    <col min="9" max="9" width="28.7109375" customWidth="1"/>
    <col min="10" max="10" width="15.7109375" customWidth="1"/>
    <col min="11" max="11" width="13" customWidth="1"/>
    <col min="12" max="12" width="12" customWidth="1"/>
    <col min="13" max="13" width="12.5703125" customWidth="1"/>
    <col min="14" max="14" width="11.28515625" customWidth="1"/>
    <col min="16" max="16" width="14.7109375" customWidth="1"/>
    <col min="17" max="17" width="18.85546875" customWidth="1"/>
    <col min="18" max="18" width="97.85546875" customWidth="1"/>
    <col min="19" max="19" width="88.5703125" customWidth="1"/>
    <col min="20" max="20" width="34.7109375" customWidth="1"/>
  </cols>
  <sheetData>
    <row r="1" spans="1:22" x14ac:dyDescent="0.25">
      <c r="A1" s="53" t="s">
        <v>90</v>
      </c>
    </row>
    <row r="2" spans="1:22" x14ac:dyDescent="0.25">
      <c r="A2" s="54" t="s">
        <v>120</v>
      </c>
      <c r="B2" s="55"/>
      <c r="C2" s="55"/>
      <c r="D2" s="55"/>
      <c r="E2" s="55"/>
      <c r="G2" s="56"/>
    </row>
    <row r="3" spans="1:22" x14ac:dyDescent="0.25">
      <c r="A3" s="57" t="s">
        <v>30</v>
      </c>
      <c r="G3" s="58"/>
    </row>
    <row r="4" spans="1:22" s="37" customFormat="1" ht="15" customHeight="1" x14ac:dyDescent="0.25">
      <c r="A4" s="179" t="s">
        <v>112</v>
      </c>
      <c r="B4" s="179" t="s">
        <v>113</v>
      </c>
      <c r="C4" s="179" t="s">
        <v>114</v>
      </c>
      <c r="D4" s="183" t="s">
        <v>103</v>
      </c>
      <c r="E4" s="184"/>
      <c r="F4" s="184"/>
      <c r="G4" s="179" t="s">
        <v>115</v>
      </c>
      <c r="H4" s="185" t="s">
        <v>104</v>
      </c>
      <c r="I4" s="185"/>
      <c r="J4" s="181" t="s">
        <v>14</v>
      </c>
      <c r="K4" s="194" t="s">
        <v>116</v>
      </c>
      <c r="L4" s="181" t="s">
        <v>105</v>
      </c>
      <c r="M4" s="184" t="s">
        <v>16</v>
      </c>
      <c r="N4" s="213"/>
      <c r="O4" s="181" t="s">
        <v>17</v>
      </c>
      <c r="P4" s="181" t="s">
        <v>18</v>
      </c>
      <c r="Q4" s="209" t="s">
        <v>106</v>
      </c>
      <c r="R4" s="211" t="s">
        <v>107</v>
      </c>
      <c r="S4" s="198" t="s">
        <v>150</v>
      </c>
      <c r="T4" s="196" t="s">
        <v>155</v>
      </c>
    </row>
    <row r="5" spans="1:22" s="37" customFormat="1" ht="30.75" thickBot="1" x14ac:dyDescent="0.3">
      <c r="A5" s="180"/>
      <c r="B5" s="180"/>
      <c r="C5" s="180"/>
      <c r="D5" s="59" t="s">
        <v>117</v>
      </c>
      <c r="E5" s="61" t="s">
        <v>118</v>
      </c>
      <c r="F5" s="62" t="s">
        <v>119</v>
      </c>
      <c r="G5" s="180"/>
      <c r="H5" s="63" t="s">
        <v>108</v>
      </c>
      <c r="I5" s="64" t="s">
        <v>109</v>
      </c>
      <c r="J5" s="182"/>
      <c r="K5" s="195"/>
      <c r="L5" s="182"/>
      <c r="M5" s="60" t="s">
        <v>110</v>
      </c>
      <c r="N5" s="60" t="s">
        <v>111</v>
      </c>
      <c r="O5" s="182"/>
      <c r="P5" s="182"/>
      <c r="Q5" s="210"/>
      <c r="R5" s="212"/>
      <c r="S5" s="199"/>
      <c r="T5" s="197"/>
    </row>
    <row r="6" spans="1:22" s="37" customFormat="1" ht="135" customHeight="1" x14ac:dyDescent="0.25">
      <c r="A6" s="148" t="s">
        <v>93</v>
      </c>
      <c r="B6" s="157">
        <f>F6</f>
        <v>32842105.263157897</v>
      </c>
      <c r="C6" s="159">
        <f>29200000+2000000</f>
        <v>31200000</v>
      </c>
      <c r="D6" s="191" t="s">
        <v>91</v>
      </c>
      <c r="E6" s="188">
        <f>C6/0.95*0.05</f>
        <v>1642105.2631578948</v>
      </c>
      <c r="F6" s="163">
        <f>E6+C6</f>
        <v>32842105.263157897</v>
      </c>
      <c r="G6" s="203">
        <v>0</v>
      </c>
      <c r="H6" s="65" t="s">
        <v>122</v>
      </c>
      <c r="I6" s="65" t="s">
        <v>123</v>
      </c>
      <c r="J6" s="151" t="s">
        <v>19</v>
      </c>
      <c r="K6" s="166" t="s">
        <v>13</v>
      </c>
      <c r="L6" s="65" t="s">
        <v>125</v>
      </c>
      <c r="M6" s="65">
        <v>0</v>
      </c>
      <c r="N6" s="65" t="s">
        <v>1</v>
      </c>
      <c r="O6" s="68">
        <v>0</v>
      </c>
      <c r="P6" s="68">
        <v>251132</v>
      </c>
      <c r="Q6" s="69" t="s">
        <v>126</v>
      </c>
      <c r="R6" s="70" t="s">
        <v>127</v>
      </c>
      <c r="S6" s="145"/>
      <c r="T6" s="147" t="s">
        <v>156</v>
      </c>
    </row>
    <row r="7" spans="1:22" s="37" customFormat="1" ht="183.75" customHeight="1" x14ac:dyDescent="0.25">
      <c r="A7" s="149"/>
      <c r="B7" s="186"/>
      <c r="C7" s="169"/>
      <c r="D7" s="192"/>
      <c r="E7" s="189"/>
      <c r="F7" s="187"/>
      <c r="G7" s="204"/>
      <c r="H7" s="73" t="s">
        <v>122</v>
      </c>
      <c r="I7" s="73" t="s">
        <v>124</v>
      </c>
      <c r="J7" s="152"/>
      <c r="K7" s="168"/>
      <c r="L7" s="73" t="s">
        <v>128</v>
      </c>
      <c r="M7" s="73">
        <v>0</v>
      </c>
      <c r="N7" s="73" t="s">
        <v>1</v>
      </c>
      <c r="O7" s="75">
        <v>0</v>
      </c>
      <c r="P7" s="75">
        <v>2</v>
      </c>
      <c r="Q7" s="76" t="s">
        <v>129</v>
      </c>
      <c r="R7" s="77" t="s">
        <v>130</v>
      </c>
      <c r="S7" s="48"/>
      <c r="T7" s="47"/>
    </row>
    <row r="8" spans="1:22" ht="120.75" customHeight="1" x14ac:dyDescent="0.25">
      <c r="A8" s="149"/>
      <c r="B8" s="186"/>
      <c r="C8" s="169"/>
      <c r="D8" s="192"/>
      <c r="E8" s="189"/>
      <c r="F8" s="187"/>
      <c r="G8" s="187">
        <f>F6</f>
        <v>32842105.263157897</v>
      </c>
      <c r="H8" s="74" t="s">
        <v>8</v>
      </c>
      <c r="I8" s="38" t="s">
        <v>40</v>
      </c>
      <c r="J8" s="152"/>
      <c r="K8" s="168"/>
      <c r="L8" s="74" t="s">
        <v>7</v>
      </c>
      <c r="M8" s="74">
        <v>0</v>
      </c>
      <c r="N8" s="74" t="s">
        <v>1</v>
      </c>
      <c r="O8" s="74">
        <v>0</v>
      </c>
      <c r="P8" s="71">
        <f>36705882-2000000/85%</f>
        <v>34352940.823529415</v>
      </c>
      <c r="Q8" s="78" t="s">
        <v>20</v>
      </c>
      <c r="R8" s="79" t="s">
        <v>82</v>
      </c>
      <c r="S8" s="48"/>
      <c r="T8" s="51"/>
    </row>
    <row r="9" spans="1:22" ht="135" x14ac:dyDescent="0.25">
      <c r="A9" s="149"/>
      <c r="B9" s="186"/>
      <c r="C9" s="169"/>
      <c r="D9" s="192"/>
      <c r="E9" s="189"/>
      <c r="F9" s="187"/>
      <c r="G9" s="187"/>
      <c r="H9" s="80" t="s">
        <v>86</v>
      </c>
      <c r="I9" s="80" t="s">
        <v>88</v>
      </c>
      <c r="J9" s="152"/>
      <c r="K9" s="168"/>
      <c r="L9" s="81" t="s">
        <v>74</v>
      </c>
      <c r="M9" s="81">
        <v>0</v>
      </c>
      <c r="N9" s="81" t="s">
        <v>1</v>
      </c>
      <c r="O9" s="81">
        <v>0</v>
      </c>
      <c r="P9" s="71">
        <v>10</v>
      </c>
      <c r="Q9" s="81" t="s">
        <v>20</v>
      </c>
      <c r="R9" s="79" t="s">
        <v>94</v>
      </c>
      <c r="S9" s="48"/>
      <c r="T9" s="51"/>
    </row>
    <row r="10" spans="1:22" ht="15" customHeight="1" x14ac:dyDescent="0.25">
      <c r="A10" s="149"/>
      <c r="B10" s="186"/>
      <c r="C10" s="169"/>
      <c r="D10" s="192"/>
      <c r="E10" s="189"/>
      <c r="F10" s="187"/>
      <c r="G10" s="187"/>
      <c r="H10" s="168" t="s">
        <v>11</v>
      </c>
      <c r="I10" s="152" t="s">
        <v>41</v>
      </c>
      <c r="J10" s="152"/>
      <c r="K10" s="168"/>
      <c r="L10" s="152" t="s">
        <v>10</v>
      </c>
      <c r="M10" s="168">
        <v>0</v>
      </c>
      <c r="N10" s="168">
        <v>2021</v>
      </c>
      <c r="O10" s="168" t="s">
        <v>1</v>
      </c>
      <c r="P10" s="169">
        <f>P8/535*0.6</f>
        <v>38526.662605827376</v>
      </c>
      <c r="Q10" s="207" t="s">
        <v>20</v>
      </c>
      <c r="R10" s="205" t="s">
        <v>95</v>
      </c>
      <c r="S10" s="156"/>
      <c r="T10" s="156"/>
    </row>
    <row r="11" spans="1:22" x14ac:dyDescent="0.25">
      <c r="A11" s="149"/>
      <c r="B11" s="186"/>
      <c r="C11" s="169"/>
      <c r="D11" s="192"/>
      <c r="E11" s="189"/>
      <c r="F11" s="187"/>
      <c r="G11" s="187"/>
      <c r="H11" s="168"/>
      <c r="I11" s="152"/>
      <c r="J11" s="152"/>
      <c r="K11" s="168"/>
      <c r="L11" s="152"/>
      <c r="M11" s="168"/>
      <c r="N11" s="168"/>
      <c r="O11" s="168"/>
      <c r="P11" s="170"/>
      <c r="Q11" s="207"/>
      <c r="R11" s="205"/>
      <c r="S11" s="156"/>
      <c r="T11" s="156"/>
    </row>
    <row r="12" spans="1:22" ht="129" customHeight="1" thickBot="1" x14ac:dyDescent="0.3">
      <c r="A12" s="150"/>
      <c r="B12" s="158"/>
      <c r="C12" s="160"/>
      <c r="D12" s="193"/>
      <c r="E12" s="190"/>
      <c r="F12" s="164"/>
      <c r="G12" s="164"/>
      <c r="H12" s="167"/>
      <c r="I12" s="165"/>
      <c r="J12" s="165"/>
      <c r="K12" s="167"/>
      <c r="L12" s="165"/>
      <c r="M12" s="167"/>
      <c r="N12" s="167"/>
      <c r="O12" s="167"/>
      <c r="P12" s="171"/>
      <c r="Q12" s="208"/>
      <c r="R12" s="206"/>
      <c r="S12" s="156"/>
      <c r="T12" s="156"/>
    </row>
    <row r="13" spans="1:22" ht="125.25" customHeight="1" x14ac:dyDescent="0.25">
      <c r="A13" s="148" t="s">
        <v>44</v>
      </c>
      <c r="B13" s="157">
        <f>F13</f>
        <v>75578947.368421048</v>
      </c>
      <c r="C13" s="159">
        <f>37500000+12500000+21800000</f>
        <v>71800000</v>
      </c>
      <c r="D13" s="161" t="s">
        <v>92</v>
      </c>
      <c r="E13" s="159">
        <f>C13/0.95*0.05</f>
        <v>3778947.3684210535</v>
      </c>
      <c r="F13" s="163">
        <f>E13+C13</f>
        <v>75578947.368421048</v>
      </c>
      <c r="G13" s="159">
        <f>F13</f>
        <v>75578947.368421048</v>
      </c>
      <c r="H13" s="67" t="s">
        <v>9</v>
      </c>
      <c r="I13" s="66" t="s">
        <v>42</v>
      </c>
      <c r="J13" s="151" t="s">
        <v>19</v>
      </c>
      <c r="K13" s="166" t="s">
        <v>13</v>
      </c>
      <c r="L13" s="67" t="s">
        <v>10</v>
      </c>
      <c r="M13" s="67">
        <v>0</v>
      </c>
      <c r="N13" s="67" t="s">
        <v>1</v>
      </c>
      <c r="O13" s="67">
        <v>0</v>
      </c>
      <c r="P13" s="86">
        <f>C13/80%/700</f>
        <v>128214.28571428571</v>
      </c>
      <c r="Q13" s="87" t="s">
        <v>20</v>
      </c>
      <c r="R13" s="88" t="s">
        <v>100</v>
      </c>
      <c r="S13" s="89"/>
      <c r="T13" s="52"/>
      <c r="U13" s="2"/>
      <c r="V13" s="2"/>
    </row>
    <row r="14" spans="1:22" ht="126" customHeight="1" thickBot="1" x14ac:dyDescent="0.3">
      <c r="A14" s="150"/>
      <c r="B14" s="158"/>
      <c r="C14" s="160"/>
      <c r="D14" s="162"/>
      <c r="E14" s="160"/>
      <c r="F14" s="164"/>
      <c r="G14" s="160"/>
      <c r="H14" s="82" t="s">
        <v>12</v>
      </c>
      <c r="I14" s="83" t="s">
        <v>43</v>
      </c>
      <c r="J14" s="165"/>
      <c r="K14" s="167"/>
      <c r="L14" s="82" t="s">
        <v>10</v>
      </c>
      <c r="M14" s="82">
        <v>0</v>
      </c>
      <c r="N14" s="82">
        <v>2021</v>
      </c>
      <c r="O14" s="82" t="s">
        <v>1</v>
      </c>
      <c r="P14" s="90">
        <f>P13*0.6</f>
        <v>76928.57142857142</v>
      </c>
      <c r="Q14" s="91" t="s">
        <v>20</v>
      </c>
      <c r="R14" s="92" t="s">
        <v>96</v>
      </c>
      <c r="S14" s="146"/>
      <c r="T14" s="144"/>
    </row>
    <row r="15" spans="1:22" ht="182.25" customHeight="1" x14ac:dyDescent="0.25">
      <c r="A15" s="148" t="s">
        <v>149</v>
      </c>
      <c r="B15" s="157">
        <f>F15</f>
        <v>4421052.6315789474</v>
      </c>
      <c r="C15" s="159">
        <v>4200000</v>
      </c>
      <c r="D15" s="153" t="s">
        <v>148</v>
      </c>
      <c r="E15" s="163">
        <f>C15/0.95*0.05</f>
        <v>221052.63157894739</v>
      </c>
      <c r="F15" s="163">
        <f>C15+E15</f>
        <v>4421052.6315789474</v>
      </c>
      <c r="G15" s="202">
        <f>1700000/95%</f>
        <v>1789473.6842105263</v>
      </c>
      <c r="H15" s="66" t="s">
        <v>86</v>
      </c>
      <c r="I15" s="94" t="s">
        <v>88</v>
      </c>
      <c r="J15" s="151" t="s">
        <v>19</v>
      </c>
      <c r="K15" s="166" t="s">
        <v>13</v>
      </c>
      <c r="L15" s="95" t="s">
        <v>74</v>
      </c>
      <c r="M15" s="67">
        <v>0</v>
      </c>
      <c r="N15" s="67" t="s">
        <v>1</v>
      </c>
      <c r="O15" s="67">
        <v>0</v>
      </c>
      <c r="P15" s="86">
        <f>G15/666000</f>
        <v>2.6868974237395289</v>
      </c>
      <c r="Q15" s="96" t="s">
        <v>20</v>
      </c>
      <c r="R15" s="97" t="s">
        <v>97</v>
      </c>
      <c r="S15" s="145"/>
      <c r="T15" s="145"/>
    </row>
    <row r="16" spans="1:22" ht="175.5" customHeight="1" x14ac:dyDescent="0.25">
      <c r="A16" s="149"/>
      <c r="B16" s="186"/>
      <c r="C16" s="169"/>
      <c r="D16" s="154"/>
      <c r="E16" s="187"/>
      <c r="F16" s="187"/>
      <c r="G16" s="200"/>
      <c r="H16" s="38" t="s">
        <v>87</v>
      </c>
      <c r="I16" s="98" t="s">
        <v>102</v>
      </c>
      <c r="J16" s="152"/>
      <c r="K16" s="168"/>
      <c r="L16" s="81" t="s">
        <v>98</v>
      </c>
      <c r="M16" s="80">
        <v>98</v>
      </c>
      <c r="N16" s="81">
        <v>2020</v>
      </c>
      <c r="O16" s="81" t="s">
        <v>1</v>
      </c>
      <c r="P16" s="71">
        <v>72</v>
      </c>
      <c r="Q16" s="80" t="s">
        <v>151</v>
      </c>
      <c r="R16" s="79" t="s">
        <v>101</v>
      </c>
      <c r="S16" s="99" t="s">
        <v>152</v>
      </c>
      <c r="T16" s="48"/>
    </row>
    <row r="17" spans="1:20" ht="90" x14ac:dyDescent="0.25">
      <c r="A17" s="149"/>
      <c r="B17" s="186"/>
      <c r="C17" s="169"/>
      <c r="D17" s="154"/>
      <c r="E17" s="187"/>
      <c r="F17" s="187"/>
      <c r="G17" s="200">
        <f>2500000/95%</f>
        <v>2631578.9473684211</v>
      </c>
      <c r="H17" s="38" t="s">
        <v>86</v>
      </c>
      <c r="I17" s="100" t="s">
        <v>38</v>
      </c>
      <c r="J17" s="152" t="s">
        <v>19</v>
      </c>
      <c r="K17" s="168" t="s">
        <v>13</v>
      </c>
      <c r="L17" s="81" t="s">
        <v>74</v>
      </c>
      <c r="M17" s="74">
        <v>0</v>
      </c>
      <c r="N17" s="74" t="s">
        <v>1</v>
      </c>
      <c r="O17" s="74">
        <v>0</v>
      </c>
      <c r="P17" s="74">
        <v>1</v>
      </c>
      <c r="Q17" s="74" t="s">
        <v>20</v>
      </c>
      <c r="R17" s="101" t="s">
        <v>39</v>
      </c>
      <c r="S17" s="48"/>
      <c r="T17" s="48"/>
    </row>
    <row r="18" spans="1:20" ht="120.75" thickBot="1" x14ac:dyDescent="0.3">
      <c r="A18" s="150"/>
      <c r="B18" s="158"/>
      <c r="C18" s="160"/>
      <c r="D18" s="155"/>
      <c r="E18" s="164"/>
      <c r="F18" s="164"/>
      <c r="G18" s="201"/>
      <c r="H18" s="83" t="s">
        <v>87</v>
      </c>
      <c r="I18" s="102" t="s">
        <v>81</v>
      </c>
      <c r="J18" s="165"/>
      <c r="K18" s="167"/>
      <c r="L18" s="84" t="s">
        <v>21</v>
      </c>
      <c r="M18" s="82">
        <v>0</v>
      </c>
      <c r="N18" s="82">
        <v>2021</v>
      </c>
      <c r="O18" s="82" t="s">
        <v>1</v>
      </c>
      <c r="P18" s="82">
        <v>10</v>
      </c>
      <c r="Q18" s="82" t="s">
        <v>20</v>
      </c>
      <c r="R18" s="85" t="s">
        <v>83</v>
      </c>
      <c r="S18" s="144"/>
      <c r="T18" s="144"/>
    </row>
    <row r="19" spans="1:20" s="1" customFormat="1" ht="45" hidden="1" x14ac:dyDescent="0.25">
      <c r="A19" s="174" t="s">
        <v>27</v>
      </c>
      <c r="B19" s="175">
        <f>F19</f>
        <v>14285714.285714287</v>
      </c>
      <c r="C19" s="176">
        <v>10000000</v>
      </c>
      <c r="D19" s="174" t="s">
        <v>36</v>
      </c>
      <c r="E19" s="176">
        <f>C19/0.7*0.3</f>
        <v>4285714.2857142864</v>
      </c>
      <c r="F19" s="176">
        <f>E19+C19</f>
        <v>14285714.285714287</v>
      </c>
      <c r="G19" s="176">
        <f>F19</f>
        <v>14285714.285714287</v>
      </c>
      <c r="H19" s="103" t="s">
        <v>0</v>
      </c>
      <c r="I19" s="104" t="s">
        <v>22</v>
      </c>
      <c r="J19" s="177" t="s">
        <v>19</v>
      </c>
      <c r="K19" s="178" t="s">
        <v>6</v>
      </c>
      <c r="L19" s="105" t="s">
        <v>23</v>
      </c>
      <c r="M19" s="103">
        <v>0</v>
      </c>
      <c r="N19" s="103" t="s">
        <v>1</v>
      </c>
      <c r="O19" s="103">
        <v>0</v>
      </c>
      <c r="P19" s="106">
        <f>P20</f>
        <v>41.871921182266014</v>
      </c>
      <c r="Q19" s="107" t="s">
        <v>20</v>
      </c>
      <c r="R19" s="105" t="s">
        <v>24</v>
      </c>
    </row>
    <row r="20" spans="1:20" s="1" customFormat="1" ht="90" hidden="1" x14ac:dyDescent="0.25">
      <c r="A20" s="174"/>
      <c r="B20" s="175"/>
      <c r="C20" s="176"/>
      <c r="D20" s="174"/>
      <c r="E20" s="176"/>
      <c r="F20" s="176"/>
      <c r="G20" s="176"/>
      <c r="H20" s="108" t="s">
        <v>2</v>
      </c>
      <c r="I20" s="109" t="s">
        <v>3</v>
      </c>
      <c r="J20" s="177"/>
      <c r="K20" s="178"/>
      <c r="L20" s="110" t="s">
        <v>23</v>
      </c>
      <c r="M20" s="108">
        <v>0</v>
      </c>
      <c r="N20" s="108" t="s">
        <v>1</v>
      </c>
      <c r="O20" s="108">
        <v>0</v>
      </c>
      <c r="P20" s="111">
        <f>G19/290000*0.85</f>
        <v>41.871921182266014</v>
      </c>
      <c r="Q20" s="112" t="s">
        <v>20</v>
      </c>
      <c r="R20" s="113" t="s">
        <v>28</v>
      </c>
    </row>
    <row r="21" spans="1:20" s="1" customFormat="1" ht="60" hidden="1" x14ac:dyDescent="0.25">
      <c r="A21" s="174"/>
      <c r="B21" s="175"/>
      <c r="C21" s="176"/>
      <c r="D21" s="174"/>
      <c r="E21" s="176"/>
      <c r="F21" s="176"/>
      <c r="G21" s="176"/>
      <c r="H21" s="114" t="s">
        <v>4</v>
      </c>
      <c r="I21" s="115" t="s">
        <v>5</v>
      </c>
      <c r="J21" s="177"/>
      <c r="K21" s="178"/>
      <c r="L21" s="114" t="s">
        <v>29</v>
      </c>
      <c r="M21" s="114">
        <v>0</v>
      </c>
      <c r="N21" s="114">
        <v>2021</v>
      </c>
      <c r="O21" s="114" t="s">
        <v>1</v>
      </c>
      <c r="P21" s="116">
        <f>P20/2</f>
        <v>20.935960591133007</v>
      </c>
      <c r="Q21" s="117" t="s">
        <v>20</v>
      </c>
      <c r="R21" s="118" t="s">
        <v>37</v>
      </c>
    </row>
    <row r="22" spans="1:20" x14ac:dyDescent="0.25">
      <c r="A22" s="119"/>
      <c r="B22" s="119">
        <f>B6+B13+B15</f>
        <v>112842105.2631579</v>
      </c>
      <c r="C22" s="3">
        <f>C6+C13+C15</f>
        <v>107200000</v>
      </c>
      <c r="D22" s="3"/>
      <c r="E22" s="3">
        <f>E6+E13+E15</f>
        <v>5642105.2631578958</v>
      </c>
      <c r="F22" s="3">
        <f>F6+F13+F15</f>
        <v>112842105.2631579</v>
      </c>
      <c r="G22" s="3">
        <f>G6+G8+G13+G15+G17</f>
        <v>112842105.2631579</v>
      </c>
      <c r="H22" s="35"/>
      <c r="I22" s="120"/>
      <c r="J22" s="120"/>
      <c r="M22">
        <f>SUM(M8:M18)</f>
        <v>98</v>
      </c>
      <c r="P22" s="121">
        <f>SUM(P8:P18)</f>
        <v>34596706.030175529</v>
      </c>
    </row>
    <row r="23" spans="1:20" x14ac:dyDescent="0.25">
      <c r="A23" s="120"/>
      <c r="B23" s="122"/>
      <c r="C23" s="123"/>
      <c r="D23" s="123"/>
      <c r="E23" s="123"/>
      <c r="F23" s="123"/>
      <c r="G23" s="123"/>
      <c r="H23" s="35"/>
      <c r="I23" s="120"/>
      <c r="J23" s="120"/>
      <c r="P23" s="121"/>
    </row>
    <row r="24" spans="1:20" x14ac:dyDescent="0.25">
      <c r="A24" s="120"/>
      <c r="B24" s="122"/>
      <c r="C24" s="123"/>
      <c r="D24" s="124"/>
      <c r="E24" s="123"/>
      <c r="F24" s="123"/>
      <c r="G24" s="123"/>
      <c r="H24" s="35"/>
      <c r="I24" s="120"/>
      <c r="J24" s="120"/>
    </row>
    <row r="25" spans="1:20" ht="15.75" thickBot="1" x14ac:dyDescent="0.3"/>
    <row r="26" spans="1:20" ht="30" x14ac:dyDescent="0.25">
      <c r="A26" s="125" t="s">
        <v>31</v>
      </c>
      <c r="B26" s="93" t="s">
        <v>32</v>
      </c>
      <c r="C26" s="93" t="s">
        <v>33</v>
      </c>
      <c r="D26" s="93" t="s">
        <v>34</v>
      </c>
      <c r="E26" s="93" t="s">
        <v>14</v>
      </c>
      <c r="F26" s="93" t="s">
        <v>15</v>
      </c>
      <c r="G26" s="93" t="s">
        <v>35</v>
      </c>
      <c r="H26" s="93" t="s">
        <v>17</v>
      </c>
      <c r="I26" s="126" t="s">
        <v>18</v>
      </c>
      <c r="K26" s="127"/>
    </row>
    <row r="27" spans="1:20" ht="87.75" customHeight="1" x14ac:dyDescent="0.25">
      <c r="A27" s="128" t="str">
        <f t="shared" ref="A27:B29" si="0">H6</f>
        <v>Specific output</v>
      </c>
      <c r="B27" s="129" t="str">
        <f t="shared" si="0"/>
        <v>Population covered by projects in the framework of strategies for integrated territorial development (gyventojai, kuriems taikomi projektai, vykdomi pagal integruotas teritorinio vystymo programas)</v>
      </c>
      <c r="C27" s="129" t="str">
        <f>L6</f>
        <v xml:space="preserve"> Persons</v>
      </c>
      <c r="D27" s="129">
        <v>0</v>
      </c>
      <c r="E27" s="38" t="s">
        <v>19</v>
      </c>
      <c r="F27" s="74" t="s">
        <v>13</v>
      </c>
      <c r="G27" s="72" t="s">
        <v>1</v>
      </c>
      <c r="H27" s="130">
        <f t="shared" ref="H27:I29" si="1">O6</f>
        <v>0</v>
      </c>
      <c r="I27" s="131">
        <f t="shared" si="1"/>
        <v>251132</v>
      </c>
      <c r="K27" s="127"/>
    </row>
    <row r="28" spans="1:20" ht="114.75" customHeight="1" x14ac:dyDescent="0.25">
      <c r="A28" s="128" t="str">
        <f t="shared" si="0"/>
        <v>Specific output</v>
      </c>
      <c r="B28" s="129" t="str">
        <f t="shared" si="0"/>
        <v>Strategies for integrated territorial development (integruotos teritorinio vystymo strategijos, kurioms suteikta parama)</v>
      </c>
      <c r="C28" s="129" t="str">
        <f>L7</f>
        <v>contributions to strategies</v>
      </c>
      <c r="D28" s="129">
        <v>0</v>
      </c>
      <c r="E28" s="38" t="s">
        <v>19</v>
      </c>
      <c r="F28" s="74" t="s">
        <v>13</v>
      </c>
      <c r="G28" s="72" t="s">
        <v>1</v>
      </c>
      <c r="H28" s="130">
        <f t="shared" si="1"/>
        <v>0</v>
      </c>
      <c r="I28" s="131">
        <f t="shared" si="1"/>
        <v>2</v>
      </c>
      <c r="K28" s="127"/>
    </row>
    <row r="29" spans="1:20" ht="70.5" customHeight="1" x14ac:dyDescent="0.25">
      <c r="A29" s="132" t="str">
        <f t="shared" si="0"/>
        <v>RCO107</v>
      </c>
      <c r="B29" s="72" t="str">
        <f t="shared" si="0"/>
        <v>Investments in facilities for separate waste collection (investicijos į rūšiuojamojo atliekų surinkimo įrenginius)</v>
      </c>
      <c r="C29" s="72" t="str">
        <f>L8</f>
        <v>euro</v>
      </c>
      <c r="D29" s="72">
        <v>0</v>
      </c>
      <c r="E29" s="38" t="s">
        <v>19</v>
      </c>
      <c r="F29" s="74" t="s">
        <v>13</v>
      </c>
      <c r="G29" s="72" t="s">
        <v>1</v>
      </c>
      <c r="H29" s="72">
        <f t="shared" si="1"/>
        <v>0</v>
      </c>
      <c r="I29" s="133">
        <f t="shared" si="1"/>
        <v>34352940.823529415</v>
      </c>
      <c r="K29" s="127"/>
    </row>
    <row r="30" spans="1:20" ht="70.5" customHeight="1" x14ac:dyDescent="0.25">
      <c r="A30" s="132" t="str">
        <f>H13</f>
        <v>RCO34</v>
      </c>
      <c r="B30" s="72" t="str">
        <f>I13</f>
        <v>Additional capacity for waste recycling (papildomi atliekų perdirbimo pajėgumai)</v>
      </c>
      <c r="C30" s="72" t="str">
        <f>L13</f>
        <v>tonnes/year</v>
      </c>
      <c r="D30" s="72">
        <v>0</v>
      </c>
      <c r="E30" s="38" t="s">
        <v>19</v>
      </c>
      <c r="F30" s="74" t="s">
        <v>13</v>
      </c>
      <c r="G30" s="72" t="s">
        <v>1</v>
      </c>
      <c r="H30" s="72">
        <f>O13</f>
        <v>0</v>
      </c>
      <c r="I30" s="133">
        <f>P13</f>
        <v>128214.28571428571</v>
      </c>
      <c r="K30" s="127"/>
    </row>
    <row r="31" spans="1:20" ht="112.5" customHeight="1" x14ac:dyDescent="0.25">
      <c r="A31" s="134" t="str">
        <f>H14</f>
        <v>RCR47</v>
      </c>
      <c r="B31" s="38" t="str">
        <f>I14</f>
        <v>Waste recycled (perdirbtos atliekos)</v>
      </c>
      <c r="C31" s="74" t="str">
        <f>L14</f>
        <v>tonnes/year</v>
      </c>
      <c r="D31" s="74">
        <v>0</v>
      </c>
      <c r="E31" s="38" t="s">
        <v>19</v>
      </c>
      <c r="F31" s="74" t="s">
        <v>13</v>
      </c>
      <c r="G31" s="74" t="s">
        <v>1</v>
      </c>
      <c r="H31" s="74" t="str">
        <f>O14</f>
        <v>n/a</v>
      </c>
      <c r="I31" s="135">
        <f>P14</f>
        <v>76928.57142857142</v>
      </c>
      <c r="N31" s="173"/>
      <c r="O31" s="172"/>
      <c r="P31" s="172"/>
      <c r="Q31" s="173"/>
    </row>
    <row r="32" spans="1:20" ht="45" x14ac:dyDescent="0.25">
      <c r="A32" s="134" t="str">
        <f>H10</f>
        <v>RCR103</v>
      </c>
      <c r="B32" s="38" t="str">
        <f>I10</f>
        <v>Waste collected separately (surinktos atskirai išrūšiuotos atliekos)</v>
      </c>
      <c r="C32" s="74" t="str">
        <f>L10</f>
        <v>tonnes/year</v>
      </c>
      <c r="D32" s="74">
        <v>0</v>
      </c>
      <c r="E32" s="38" t="s">
        <v>19</v>
      </c>
      <c r="F32" s="74" t="s">
        <v>13</v>
      </c>
      <c r="G32" s="74" t="s">
        <v>1</v>
      </c>
      <c r="H32" s="74" t="str">
        <f>O10</f>
        <v>n/a</v>
      </c>
      <c r="I32" s="136">
        <f>P10</f>
        <v>38526.662605827376</v>
      </c>
      <c r="N32" s="173"/>
      <c r="O32" s="172"/>
      <c r="P32" s="172"/>
      <c r="Q32" s="173"/>
    </row>
    <row r="33" spans="1:21" ht="90" x14ac:dyDescent="0.25">
      <c r="A33" s="137" t="str">
        <f>H16</f>
        <v xml:space="preserve">Specific result </v>
      </c>
      <c r="B33" s="38" t="str">
        <f>I16</f>
        <v xml:space="preserve">Food waste generated per capita 
(Susidaręs maisto atliekų kiekis, tenkantis vienam šalies gyventojui)
</v>
      </c>
      <c r="C33" s="74" t="str">
        <f>L16</f>
        <v>kg/year</v>
      </c>
      <c r="D33" s="74">
        <f>M16</f>
        <v>98</v>
      </c>
      <c r="E33" s="38" t="s">
        <v>19</v>
      </c>
      <c r="F33" s="74" t="s">
        <v>13</v>
      </c>
      <c r="G33" s="74">
        <f>N16</f>
        <v>2020</v>
      </c>
      <c r="H33" s="74" t="str">
        <f>O16</f>
        <v>n/a</v>
      </c>
      <c r="I33" s="138">
        <f>P16</f>
        <v>72</v>
      </c>
    </row>
    <row r="34" spans="1:21" ht="123.75" customHeight="1" x14ac:dyDescent="0.25">
      <c r="A34" s="137" t="str">
        <f>H18</f>
        <v xml:space="preserve">Specific result </v>
      </c>
      <c r="B34" s="98" t="str">
        <f>I18</f>
        <v>Percentage of special building projects prepared using building life cycle  modeling (BIM) methodology 
(Ypatingųjų statinių projektų, parengtų naudojant statinių gyvavimo ciklo (SGC) modeliavimo metodiką, dalis )</v>
      </c>
      <c r="C34" s="81" t="str">
        <f>L18</f>
        <v>percent</v>
      </c>
      <c r="D34" s="81">
        <v>0</v>
      </c>
      <c r="E34" s="38" t="s">
        <v>19</v>
      </c>
      <c r="F34" s="74" t="s">
        <v>13</v>
      </c>
      <c r="G34" s="81">
        <f>N18</f>
        <v>2021</v>
      </c>
      <c r="H34" s="81" t="s">
        <v>1</v>
      </c>
      <c r="I34" s="139">
        <f>P18</f>
        <v>10</v>
      </c>
    </row>
    <row r="35" spans="1:21" ht="99.75" customHeight="1" x14ac:dyDescent="0.25">
      <c r="A35" s="134" t="str">
        <f>H15</f>
        <v xml:space="preserve">Specific output </v>
      </c>
      <c r="B35" s="38" t="str">
        <f>I15</f>
        <v>Implemented publicity campaigns on waste prevention and treatment topics
(Įgyvendintos viešinimo kampanijos priemonės atliekų  prevencijos ir tvarkymo temomis)</v>
      </c>
      <c r="C35" s="74" t="str">
        <f>L15</f>
        <v>number</v>
      </c>
      <c r="D35" s="74">
        <v>0</v>
      </c>
      <c r="E35" s="38" t="s">
        <v>19</v>
      </c>
      <c r="F35" s="74" t="s">
        <v>13</v>
      </c>
      <c r="G35" s="74" t="s">
        <v>1</v>
      </c>
      <c r="H35" s="74">
        <f>O9+O15</f>
        <v>0</v>
      </c>
      <c r="I35" s="140">
        <f>P15+P9</f>
        <v>12.686897423739529</v>
      </c>
      <c r="N35" s="35"/>
      <c r="O35" s="120"/>
      <c r="P35" s="35"/>
      <c r="Q35" s="35"/>
      <c r="S35" s="35"/>
      <c r="T35" s="35"/>
      <c r="U35" s="3"/>
    </row>
    <row r="36" spans="1:21" ht="90.75" thickBot="1" x14ac:dyDescent="0.3">
      <c r="A36" s="141" t="str">
        <f>H17</f>
        <v xml:space="preserve">Specific output </v>
      </c>
      <c r="B36" s="142" t="str">
        <f>I17</f>
        <v>Developed Building information  modeling (BIM) system
(Sukurta statinių gyvavimo ciklo (SGC) modeliavimo sistema)</v>
      </c>
      <c r="C36" s="82" t="str">
        <f>L17</f>
        <v>number</v>
      </c>
      <c r="D36" s="82">
        <f>M17</f>
        <v>0</v>
      </c>
      <c r="E36" s="83" t="s">
        <v>19</v>
      </c>
      <c r="F36" s="82" t="s">
        <v>13</v>
      </c>
      <c r="G36" s="82" t="s">
        <v>1</v>
      </c>
      <c r="H36" s="82">
        <f>O17</f>
        <v>0</v>
      </c>
      <c r="I36" s="143">
        <f>P17</f>
        <v>1</v>
      </c>
    </row>
    <row r="37" spans="1:21" x14ac:dyDescent="0.25">
      <c r="D37">
        <f>SUM(D31:D36)</f>
        <v>98</v>
      </c>
      <c r="H37">
        <f>SUM(H31:H36)</f>
        <v>0</v>
      </c>
      <c r="I37" s="121">
        <f>SUM(I29:I36)</f>
        <v>34596706.030175529</v>
      </c>
      <c r="J37" t="b">
        <f>I37=P22</f>
        <v>1</v>
      </c>
    </row>
  </sheetData>
  <mergeCells count="71">
    <mergeCell ref="T4:T5"/>
    <mergeCell ref="S4:S5"/>
    <mergeCell ref="G17:G18"/>
    <mergeCell ref="J17:J18"/>
    <mergeCell ref="K17:K18"/>
    <mergeCell ref="G15:G16"/>
    <mergeCell ref="G6:G7"/>
    <mergeCell ref="O4:O5"/>
    <mergeCell ref="R10:R12"/>
    <mergeCell ref="Q10:Q12"/>
    <mergeCell ref="P4:P5"/>
    <mergeCell ref="Q4:Q5"/>
    <mergeCell ref="R4:R5"/>
    <mergeCell ref="S10:S12"/>
    <mergeCell ref="L4:L5"/>
    <mergeCell ref="M4:N4"/>
    <mergeCell ref="K4:K5"/>
    <mergeCell ref="B15:B18"/>
    <mergeCell ref="C15:C18"/>
    <mergeCell ref="E15:E18"/>
    <mergeCell ref="F15:F18"/>
    <mergeCell ref="K15:K16"/>
    <mergeCell ref="L10:L12"/>
    <mergeCell ref="M10:M12"/>
    <mergeCell ref="B6:B12"/>
    <mergeCell ref="A6:A12"/>
    <mergeCell ref="J6:J12"/>
    <mergeCell ref="K6:K12"/>
    <mergeCell ref="C6:C12"/>
    <mergeCell ref="G8:G12"/>
    <mergeCell ref="I10:I12"/>
    <mergeCell ref="H10:H12"/>
    <mergeCell ref="F6:F12"/>
    <mergeCell ref="E6:E12"/>
    <mergeCell ref="D6:D12"/>
    <mergeCell ref="A4:A5"/>
    <mergeCell ref="B4:B5"/>
    <mergeCell ref="C4:C5"/>
    <mergeCell ref="G4:G5"/>
    <mergeCell ref="J4:J5"/>
    <mergeCell ref="D4:F4"/>
    <mergeCell ref="H4:I4"/>
    <mergeCell ref="O31:O32"/>
    <mergeCell ref="P31:P32"/>
    <mergeCell ref="Q31:Q32"/>
    <mergeCell ref="A19:A21"/>
    <mergeCell ref="B19:B21"/>
    <mergeCell ref="C19:C21"/>
    <mergeCell ref="D19:D21"/>
    <mergeCell ref="E19:E21"/>
    <mergeCell ref="F19:F21"/>
    <mergeCell ref="G19:G21"/>
    <mergeCell ref="J19:J21"/>
    <mergeCell ref="N31:N32"/>
    <mergeCell ref="K19:K21"/>
    <mergeCell ref="A15:A18"/>
    <mergeCell ref="J15:J16"/>
    <mergeCell ref="D15:D18"/>
    <mergeCell ref="T10:T12"/>
    <mergeCell ref="A13:A14"/>
    <mergeCell ref="B13:B14"/>
    <mergeCell ref="C13:C14"/>
    <mergeCell ref="D13:D14"/>
    <mergeCell ref="E13:E14"/>
    <mergeCell ref="F13:F14"/>
    <mergeCell ref="G13:G14"/>
    <mergeCell ref="J13:J14"/>
    <mergeCell ref="K13:K14"/>
    <mergeCell ref="N10:N12"/>
    <mergeCell ref="O10:O12"/>
    <mergeCell ref="P10:P1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9"/>
  <sheetViews>
    <sheetView zoomScale="75" zoomScaleNormal="75" workbookViewId="0">
      <selection activeCell="C11" sqref="C11"/>
    </sheetView>
  </sheetViews>
  <sheetFormatPr defaultColWidth="9.140625" defaultRowHeight="15.75" x14ac:dyDescent="0.25"/>
  <cols>
    <col min="1" max="1" width="9.140625" style="12"/>
    <col min="2" max="2" width="37" style="13" bestFit="1" customWidth="1"/>
    <col min="3" max="3" width="68" style="14" customWidth="1"/>
    <col min="4" max="4" width="36.85546875" style="15" customWidth="1"/>
    <col min="5" max="16384" width="9.140625" style="7"/>
  </cols>
  <sheetData>
    <row r="1" spans="1:3" s="7" customFormat="1" x14ac:dyDescent="0.25">
      <c r="A1" s="4" t="s">
        <v>45</v>
      </c>
      <c r="B1" s="5" t="s">
        <v>46</v>
      </c>
      <c r="C1" s="6" t="s">
        <v>47</v>
      </c>
    </row>
    <row r="2" spans="1:3" s="7" customFormat="1" x14ac:dyDescent="0.25">
      <c r="A2" s="4">
        <v>1</v>
      </c>
      <c r="B2" s="5" t="s">
        <v>31</v>
      </c>
      <c r="C2" s="6" t="s">
        <v>48</v>
      </c>
    </row>
    <row r="3" spans="1:3" s="7" customFormat="1" ht="63" x14ac:dyDescent="0.25">
      <c r="A3" s="4">
        <f>A2+1</f>
        <v>2</v>
      </c>
      <c r="B3" s="5" t="s">
        <v>32</v>
      </c>
      <c r="C3" s="6" t="s">
        <v>99</v>
      </c>
    </row>
    <row r="4" spans="1:3" s="7" customFormat="1" x14ac:dyDescent="0.25">
      <c r="A4" s="4">
        <f t="shared" ref="A4:A19" si="0">A3+1</f>
        <v>3</v>
      </c>
      <c r="B4" s="5" t="s">
        <v>49</v>
      </c>
      <c r="C4" s="6" t="s">
        <v>98</v>
      </c>
    </row>
    <row r="5" spans="1:3" s="7" customFormat="1" x14ac:dyDescent="0.25">
      <c r="A5" s="4">
        <f t="shared" si="0"/>
        <v>4</v>
      </c>
      <c r="B5" s="5" t="s">
        <v>50</v>
      </c>
      <c r="C5" s="6" t="s">
        <v>51</v>
      </c>
    </row>
    <row r="6" spans="1:3" s="7" customFormat="1" x14ac:dyDescent="0.25">
      <c r="A6" s="4">
        <f t="shared" si="0"/>
        <v>5</v>
      </c>
      <c r="B6" s="5" t="s">
        <v>16</v>
      </c>
      <c r="C6" s="49">
        <v>98</v>
      </c>
    </row>
    <row r="7" spans="1:3" s="7" customFormat="1" x14ac:dyDescent="0.25">
      <c r="A7" s="4">
        <f t="shared" si="0"/>
        <v>6</v>
      </c>
      <c r="B7" s="5" t="s">
        <v>52</v>
      </c>
      <c r="C7" s="6" t="s">
        <v>53</v>
      </c>
    </row>
    <row r="8" spans="1:3" s="7" customFormat="1" x14ac:dyDescent="0.25">
      <c r="A8" s="4">
        <f t="shared" si="0"/>
        <v>7</v>
      </c>
      <c r="B8" s="5" t="s">
        <v>18</v>
      </c>
      <c r="C8" s="49">
        <v>72</v>
      </c>
    </row>
    <row r="9" spans="1:3" s="7" customFormat="1" x14ac:dyDescent="0.25">
      <c r="A9" s="4">
        <f t="shared" si="0"/>
        <v>8</v>
      </c>
      <c r="B9" s="5" t="s">
        <v>54</v>
      </c>
      <c r="C9" s="8" t="s">
        <v>55</v>
      </c>
    </row>
    <row r="10" spans="1:3" s="7" customFormat="1" x14ac:dyDescent="0.25">
      <c r="A10" s="4">
        <f t="shared" si="0"/>
        <v>9</v>
      </c>
      <c r="B10" s="5" t="s">
        <v>56</v>
      </c>
      <c r="C10" s="9" t="s">
        <v>57</v>
      </c>
    </row>
    <row r="11" spans="1:3" s="7" customFormat="1" ht="267.75" x14ac:dyDescent="0.25">
      <c r="A11" s="4">
        <f t="shared" si="0"/>
        <v>10</v>
      </c>
      <c r="B11" s="5" t="s">
        <v>58</v>
      </c>
      <c r="C11" s="50" t="s">
        <v>153</v>
      </c>
    </row>
    <row r="12" spans="1:3" s="7" customFormat="1" x14ac:dyDescent="0.25">
      <c r="A12" s="4">
        <f t="shared" si="0"/>
        <v>11</v>
      </c>
      <c r="B12" s="5" t="s">
        <v>59</v>
      </c>
      <c r="C12" s="6" t="s">
        <v>26</v>
      </c>
    </row>
    <row r="13" spans="1:3" s="7" customFormat="1" x14ac:dyDescent="0.25">
      <c r="A13" s="4">
        <f t="shared" si="0"/>
        <v>12</v>
      </c>
      <c r="B13" s="5" t="s">
        <v>60</v>
      </c>
      <c r="C13" s="6" t="s">
        <v>61</v>
      </c>
    </row>
    <row r="14" spans="1:3" s="7" customFormat="1" x14ac:dyDescent="0.25">
      <c r="A14" s="4">
        <f t="shared" si="0"/>
        <v>13</v>
      </c>
      <c r="B14" s="5" t="s">
        <v>62</v>
      </c>
      <c r="C14" s="6"/>
    </row>
    <row r="15" spans="1:3" s="7" customFormat="1" x14ac:dyDescent="0.25">
      <c r="A15" s="4">
        <f t="shared" si="0"/>
        <v>14</v>
      </c>
      <c r="B15" s="5" t="s">
        <v>63</v>
      </c>
      <c r="C15" s="6"/>
    </row>
    <row r="16" spans="1:3" s="7" customFormat="1" ht="47.25" x14ac:dyDescent="0.25">
      <c r="A16" s="4">
        <f t="shared" si="0"/>
        <v>15</v>
      </c>
      <c r="B16" s="5" t="s">
        <v>64</v>
      </c>
      <c r="C16" s="10" t="s">
        <v>154</v>
      </c>
    </row>
    <row r="17" spans="1:3" s="7" customFormat="1" x14ac:dyDescent="0.25">
      <c r="A17" s="4">
        <f t="shared" si="0"/>
        <v>16</v>
      </c>
      <c r="B17" s="5" t="s">
        <v>66</v>
      </c>
      <c r="C17" s="6"/>
    </row>
    <row r="18" spans="1:3" s="7" customFormat="1" ht="63" x14ac:dyDescent="0.25">
      <c r="A18" s="4">
        <f>A17+1</f>
        <v>17</v>
      </c>
      <c r="B18" s="5" t="s">
        <v>67</v>
      </c>
      <c r="C18" s="11" t="s">
        <v>121</v>
      </c>
    </row>
    <row r="19" spans="1:3" s="7" customFormat="1" x14ac:dyDescent="0.25">
      <c r="A19" s="4">
        <f t="shared" si="0"/>
        <v>18</v>
      </c>
      <c r="B19" s="5" t="s">
        <v>68</v>
      </c>
      <c r="C19" s="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9"/>
  <sheetViews>
    <sheetView zoomScale="75" zoomScaleNormal="75" workbookViewId="0">
      <selection activeCell="C3" sqref="C3"/>
    </sheetView>
  </sheetViews>
  <sheetFormatPr defaultColWidth="9.140625" defaultRowHeight="15.75" x14ac:dyDescent="0.25"/>
  <cols>
    <col min="1" max="1" width="9.140625" style="15"/>
    <col min="2" max="2" width="34.85546875" style="7" bestFit="1" customWidth="1"/>
    <col min="3" max="3" width="123.7109375" style="7" customWidth="1"/>
    <col min="4" max="4" width="36.85546875" style="15" customWidth="1"/>
    <col min="5" max="16384" width="9.140625" style="7"/>
  </cols>
  <sheetData>
    <row r="1" spans="1:4" x14ac:dyDescent="0.25">
      <c r="A1" s="16" t="s">
        <v>45</v>
      </c>
      <c r="B1" s="8" t="s">
        <v>46</v>
      </c>
      <c r="C1" s="8" t="s">
        <v>47</v>
      </c>
    </row>
    <row r="2" spans="1:4" x14ac:dyDescent="0.25">
      <c r="A2" s="16">
        <v>1</v>
      </c>
      <c r="B2" s="8" t="s">
        <v>31</v>
      </c>
      <c r="C2" s="8" t="s">
        <v>69</v>
      </c>
    </row>
    <row r="3" spans="1:4" ht="48" customHeight="1" x14ac:dyDescent="0.25">
      <c r="A3" s="16">
        <f>A2+1</f>
        <v>2</v>
      </c>
      <c r="B3" s="8" t="s">
        <v>32</v>
      </c>
      <c r="C3" s="36" t="s">
        <v>89</v>
      </c>
    </row>
    <row r="4" spans="1:4" x14ac:dyDescent="0.25">
      <c r="A4" s="16">
        <f t="shared" ref="A4:A19" si="0">A3+1</f>
        <v>3</v>
      </c>
      <c r="B4" s="8" t="s">
        <v>49</v>
      </c>
      <c r="C4" s="8" t="s">
        <v>25</v>
      </c>
    </row>
    <row r="5" spans="1:4" x14ac:dyDescent="0.25">
      <c r="A5" s="16">
        <f t="shared" si="0"/>
        <v>4</v>
      </c>
      <c r="B5" s="8" t="s">
        <v>50</v>
      </c>
      <c r="C5" s="8" t="s">
        <v>70</v>
      </c>
    </row>
    <row r="6" spans="1:4" x14ac:dyDescent="0.25">
      <c r="A6" s="16">
        <f t="shared" si="0"/>
        <v>5</v>
      </c>
      <c r="B6" s="8" t="s">
        <v>16</v>
      </c>
      <c r="C6" s="9">
        <v>0</v>
      </c>
    </row>
    <row r="7" spans="1:4" x14ac:dyDescent="0.25">
      <c r="A7" s="16">
        <f t="shared" si="0"/>
        <v>6</v>
      </c>
      <c r="B7" s="8" t="s">
        <v>52</v>
      </c>
      <c r="C7" s="9">
        <v>0</v>
      </c>
    </row>
    <row r="8" spans="1:4" x14ac:dyDescent="0.25">
      <c r="A8" s="16">
        <f t="shared" si="0"/>
        <v>7</v>
      </c>
      <c r="B8" s="8" t="s">
        <v>18</v>
      </c>
      <c r="C8" s="9">
        <v>13</v>
      </c>
    </row>
    <row r="9" spans="1:4" x14ac:dyDescent="0.25">
      <c r="A9" s="16">
        <f t="shared" si="0"/>
        <v>8</v>
      </c>
      <c r="B9" s="8" t="s">
        <v>54</v>
      </c>
      <c r="C9" s="8" t="s">
        <v>55</v>
      </c>
    </row>
    <row r="10" spans="1:4" x14ac:dyDescent="0.25">
      <c r="A10" s="16">
        <f t="shared" si="0"/>
        <v>9</v>
      </c>
      <c r="B10" s="8" t="s">
        <v>56</v>
      </c>
      <c r="C10" s="9" t="s">
        <v>57</v>
      </c>
    </row>
    <row r="11" spans="1:4" ht="63" x14ac:dyDescent="0.25">
      <c r="A11" s="16">
        <f t="shared" si="0"/>
        <v>10</v>
      </c>
      <c r="B11" s="8" t="s">
        <v>58</v>
      </c>
      <c r="C11" s="11" t="s">
        <v>71</v>
      </c>
      <c r="D11" s="17"/>
    </row>
    <row r="12" spans="1:4" x14ac:dyDescent="0.25">
      <c r="A12" s="16">
        <f t="shared" si="0"/>
        <v>11</v>
      </c>
      <c r="B12" s="8" t="s">
        <v>59</v>
      </c>
      <c r="C12" s="9" t="s">
        <v>20</v>
      </c>
    </row>
    <row r="13" spans="1:4" x14ac:dyDescent="0.25">
      <c r="A13" s="16">
        <f t="shared" si="0"/>
        <v>12</v>
      </c>
      <c r="B13" s="8" t="s">
        <v>60</v>
      </c>
      <c r="C13" s="11" t="s">
        <v>72</v>
      </c>
    </row>
    <row r="14" spans="1:4" x14ac:dyDescent="0.25">
      <c r="A14" s="16">
        <f t="shared" si="0"/>
        <v>13</v>
      </c>
      <c r="B14" s="8" t="s">
        <v>62</v>
      </c>
      <c r="C14" s="11"/>
    </row>
    <row r="15" spans="1:4" x14ac:dyDescent="0.25">
      <c r="A15" s="16">
        <f t="shared" si="0"/>
        <v>14</v>
      </c>
      <c r="B15" s="8" t="s">
        <v>63</v>
      </c>
      <c r="C15" s="11"/>
    </row>
    <row r="16" spans="1:4" x14ac:dyDescent="0.25">
      <c r="A16" s="16">
        <f t="shared" si="0"/>
        <v>15</v>
      </c>
      <c r="B16" s="8" t="s">
        <v>64</v>
      </c>
      <c r="C16" s="11" t="s">
        <v>65</v>
      </c>
    </row>
    <row r="17" spans="1:17" x14ac:dyDescent="0.25">
      <c r="A17" s="16">
        <f t="shared" si="0"/>
        <v>16</v>
      </c>
      <c r="B17" s="8" t="s">
        <v>66</v>
      </c>
      <c r="C17" s="9"/>
    </row>
    <row r="18" spans="1:17" x14ac:dyDescent="0.25">
      <c r="A18" s="16">
        <f>A17+1</f>
        <v>17</v>
      </c>
      <c r="B18" s="8" t="s">
        <v>67</v>
      </c>
      <c r="C18" s="11" t="s">
        <v>73</v>
      </c>
      <c r="M18" s="18"/>
      <c r="N18" s="18"/>
      <c r="O18" s="18"/>
      <c r="P18" s="18"/>
      <c r="Q18" s="18"/>
    </row>
    <row r="19" spans="1:17" x14ac:dyDescent="0.25">
      <c r="A19" s="16">
        <f t="shared" si="0"/>
        <v>18</v>
      </c>
      <c r="B19" s="8" t="s">
        <v>68</v>
      </c>
      <c r="C19" s="9"/>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C24"/>
  <sheetViews>
    <sheetView zoomScale="75" zoomScaleNormal="75" workbookViewId="0">
      <selection sqref="A1:XFD1048576"/>
    </sheetView>
  </sheetViews>
  <sheetFormatPr defaultColWidth="9.140625" defaultRowHeight="15" x14ac:dyDescent="0.25"/>
  <cols>
    <col min="1" max="1" width="14.140625" style="21" customWidth="1"/>
    <col min="2" max="2" width="41" style="21" customWidth="1"/>
    <col min="3" max="3" width="88.85546875" style="21" customWidth="1"/>
    <col min="4" max="16384" width="9.140625" style="21"/>
  </cols>
  <sheetData>
    <row r="1" spans="1:3" ht="15.75" x14ac:dyDescent="0.25">
      <c r="A1" s="19" t="s">
        <v>45</v>
      </c>
      <c r="B1" s="20" t="s">
        <v>46</v>
      </c>
      <c r="C1" s="20" t="s">
        <v>47</v>
      </c>
    </row>
    <row r="2" spans="1:3" ht="15.75" x14ac:dyDescent="0.25">
      <c r="A2" s="19">
        <v>1</v>
      </c>
      <c r="B2" s="20" t="s">
        <v>31</v>
      </c>
      <c r="C2" s="20" t="s">
        <v>69</v>
      </c>
    </row>
    <row r="3" spans="1:3" ht="31.5" x14ac:dyDescent="0.25">
      <c r="A3" s="19">
        <f>A2+1</f>
        <v>2</v>
      </c>
      <c r="B3" s="20" t="s">
        <v>32</v>
      </c>
      <c r="C3" s="22" t="s">
        <v>38</v>
      </c>
    </row>
    <row r="4" spans="1:3" ht="15.75" x14ac:dyDescent="0.25">
      <c r="A4" s="19">
        <f t="shared" ref="A4:A19" si="0">A3+1</f>
        <v>3</v>
      </c>
      <c r="B4" s="20" t="s">
        <v>49</v>
      </c>
      <c r="C4" s="20" t="s">
        <v>25</v>
      </c>
    </row>
    <row r="5" spans="1:3" ht="15.75" x14ac:dyDescent="0.25">
      <c r="A5" s="19">
        <f t="shared" si="0"/>
        <v>4</v>
      </c>
      <c r="B5" s="20" t="s">
        <v>50</v>
      </c>
      <c r="C5" s="20" t="s">
        <v>70</v>
      </c>
    </row>
    <row r="6" spans="1:3" ht="15.75" x14ac:dyDescent="0.25">
      <c r="A6" s="19">
        <f t="shared" si="0"/>
        <v>5</v>
      </c>
      <c r="B6" s="20" t="s">
        <v>16</v>
      </c>
      <c r="C6" s="23">
        <v>0</v>
      </c>
    </row>
    <row r="7" spans="1:3" ht="15.75" x14ac:dyDescent="0.25">
      <c r="A7" s="19">
        <f t="shared" si="0"/>
        <v>6</v>
      </c>
      <c r="B7" s="20" t="s">
        <v>52</v>
      </c>
      <c r="C7" s="23">
        <v>0</v>
      </c>
    </row>
    <row r="8" spans="1:3" ht="15.75" x14ac:dyDescent="0.25">
      <c r="A8" s="19">
        <f t="shared" si="0"/>
        <v>7</v>
      </c>
      <c r="B8" s="20" t="s">
        <v>18</v>
      </c>
      <c r="C8" s="24">
        <v>1</v>
      </c>
    </row>
    <row r="9" spans="1:3" ht="15.75" x14ac:dyDescent="0.25">
      <c r="A9" s="19">
        <f t="shared" si="0"/>
        <v>8</v>
      </c>
      <c r="B9" s="20" t="s">
        <v>54</v>
      </c>
      <c r="C9" s="20" t="s">
        <v>55</v>
      </c>
    </row>
    <row r="10" spans="1:3" ht="15.75" x14ac:dyDescent="0.25">
      <c r="A10" s="19">
        <f t="shared" si="0"/>
        <v>9</v>
      </c>
      <c r="B10" s="20" t="s">
        <v>56</v>
      </c>
      <c r="C10" s="23" t="s">
        <v>75</v>
      </c>
    </row>
    <row r="11" spans="1:3" ht="94.5" x14ac:dyDescent="0.25">
      <c r="A11" s="19">
        <f t="shared" si="0"/>
        <v>10</v>
      </c>
      <c r="B11" s="20" t="s">
        <v>58</v>
      </c>
      <c r="C11" s="25" t="s">
        <v>76</v>
      </c>
    </row>
    <row r="12" spans="1:3" ht="15.75" x14ac:dyDescent="0.25">
      <c r="A12" s="19">
        <f t="shared" si="0"/>
        <v>11</v>
      </c>
      <c r="B12" s="20" t="s">
        <v>59</v>
      </c>
      <c r="C12" s="23" t="s">
        <v>20</v>
      </c>
    </row>
    <row r="13" spans="1:3" ht="15.75" x14ac:dyDescent="0.25">
      <c r="A13" s="19">
        <f t="shared" si="0"/>
        <v>12</v>
      </c>
      <c r="B13" s="20" t="s">
        <v>60</v>
      </c>
      <c r="C13" s="25" t="s">
        <v>72</v>
      </c>
    </row>
    <row r="14" spans="1:3" ht="15.75" x14ac:dyDescent="0.25">
      <c r="A14" s="19">
        <f t="shared" si="0"/>
        <v>13</v>
      </c>
      <c r="B14" s="20" t="s">
        <v>62</v>
      </c>
      <c r="C14" s="25"/>
    </row>
    <row r="15" spans="1:3" ht="47.25" x14ac:dyDescent="0.25">
      <c r="A15" s="19">
        <f t="shared" si="0"/>
        <v>14</v>
      </c>
      <c r="B15" s="20" t="s">
        <v>63</v>
      </c>
      <c r="C15" s="25" t="s">
        <v>77</v>
      </c>
    </row>
    <row r="16" spans="1:3" ht="15.75" x14ac:dyDescent="0.25">
      <c r="A16" s="19">
        <f t="shared" si="0"/>
        <v>15</v>
      </c>
      <c r="B16" s="20" t="s">
        <v>64</v>
      </c>
      <c r="C16" s="25"/>
    </row>
    <row r="17" spans="1:3" ht="15.75" x14ac:dyDescent="0.25">
      <c r="A17" s="19">
        <f t="shared" si="0"/>
        <v>16</v>
      </c>
      <c r="B17" s="20" t="s">
        <v>66</v>
      </c>
      <c r="C17" s="23"/>
    </row>
    <row r="18" spans="1:3" ht="31.5" x14ac:dyDescent="0.25">
      <c r="A18" s="19">
        <f>A17+1</f>
        <v>17</v>
      </c>
      <c r="B18" s="20" t="s">
        <v>67</v>
      </c>
      <c r="C18" s="25" t="s">
        <v>85</v>
      </c>
    </row>
    <row r="19" spans="1:3" ht="15.75" x14ac:dyDescent="0.25">
      <c r="A19" s="19">
        <f t="shared" si="0"/>
        <v>18</v>
      </c>
      <c r="B19" s="20" t="s">
        <v>68</v>
      </c>
      <c r="C19" s="23"/>
    </row>
    <row r="20" spans="1:3" ht="15.75" x14ac:dyDescent="0.25">
      <c r="A20" s="26"/>
      <c r="B20" s="27"/>
      <c r="C20" s="27"/>
    </row>
    <row r="21" spans="1:3" ht="15.75" x14ac:dyDescent="0.25">
      <c r="A21" s="26"/>
      <c r="B21" s="27"/>
      <c r="C21" s="27"/>
    </row>
    <row r="22" spans="1:3" ht="15.75" x14ac:dyDescent="0.25">
      <c r="A22" s="26"/>
      <c r="B22" s="27"/>
      <c r="C22" s="27"/>
    </row>
    <row r="23" spans="1:3" ht="15.75" x14ac:dyDescent="0.25">
      <c r="A23" s="26"/>
      <c r="B23" s="27"/>
      <c r="C23" s="27"/>
    </row>
    <row r="24" spans="1:3" ht="15.75" x14ac:dyDescent="0.25">
      <c r="A24" s="26"/>
      <c r="B24" s="27"/>
      <c r="C24" s="2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C29"/>
  <sheetViews>
    <sheetView zoomScale="75" zoomScaleNormal="75" workbookViewId="0">
      <selection activeCell="F16" sqref="F16"/>
    </sheetView>
  </sheetViews>
  <sheetFormatPr defaultColWidth="9.140625" defaultRowHeight="15" x14ac:dyDescent="0.25"/>
  <cols>
    <col min="1" max="1" width="21" style="21" customWidth="1"/>
    <col min="2" max="2" width="40.85546875" style="21" customWidth="1"/>
    <col min="3" max="3" width="62.5703125" style="21" customWidth="1"/>
    <col min="4" max="16384" width="9.140625" style="21"/>
  </cols>
  <sheetData>
    <row r="1" spans="1:3" ht="15.75" x14ac:dyDescent="0.25">
      <c r="A1" s="28" t="s">
        <v>45</v>
      </c>
      <c r="B1" s="22" t="s">
        <v>46</v>
      </c>
      <c r="C1" s="29" t="s">
        <v>47</v>
      </c>
    </row>
    <row r="2" spans="1:3" ht="15.75" x14ac:dyDescent="0.25">
      <c r="A2" s="28">
        <v>1</v>
      </c>
      <c r="B2" s="22" t="s">
        <v>31</v>
      </c>
      <c r="C2" s="29" t="s">
        <v>48</v>
      </c>
    </row>
    <row r="3" spans="1:3" ht="63" x14ac:dyDescent="0.25">
      <c r="A3" s="28">
        <f>A2+1</f>
        <v>2</v>
      </c>
      <c r="B3" s="22" t="s">
        <v>32</v>
      </c>
      <c r="C3" s="29" t="s">
        <v>81</v>
      </c>
    </row>
    <row r="4" spans="1:3" ht="15.75" x14ac:dyDescent="0.25">
      <c r="A4" s="28">
        <f t="shared" ref="A4:A19" si="0">A3+1</f>
        <v>3</v>
      </c>
      <c r="B4" s="22" t="s">
        <v>49</v>
      </c>
      <c r="C4" s="29" t="s">
        <v>21</v>
      </c>
    </row>
    <row r="5" spans="1:3" ht="15.75" x14ac:dyDescent="0.25">
      <c r="A5" s="28">
        <f t="shared" si="0"/>
        <v>4</v>
      </c>
      <c r="B5" s="22" t="s">
        <v>50</v>
      </c>
      <c r="C5" s="29" t="s">
        <v>51</v>
      </c>
    </row>
    <row r="6" spans="1:3" ht="15.75" x14ac:dyDescent="0.25">
      <c r="A6" s="28">
        <f t="shared" si="0"/>
        <v>5</v>
      </c>
      <c r="B6" s="22" t="s">
        <v>16</v>
      </c>
      <c r="C6" s="30">
        <v>0</v>
      </c>
    </row>
    <row r="7" spans="1:3" ht="15.75" x14ac:dyDescent="0.25">
      <c r="A7" s="28">
        <f t="shared" si="0"/>
        <v>6</v>
      </c>
      <c r="B7" s="22" t="s">
        <v>52</v>
      </c>
      <c r="C7" s="29" t="s">
        <v>53</v>
      </c>
    </row>
    <row r="8" spans="1:3" ht="15.75" x14ac:dyDescent="0.25">
      <c r="A8" s="28">
        <f t="shared" si="0"/>
        <v>7</v>
      </c>
      <c r="B8" s="22" t="s">
        <v>18</v>
      </c>
      <c r="C8" s="30">
        <v>10</v>
      </c>
    </row>
    <row r="9" spans="1:3" ht="15.75" x14ac:dyDescent="0.25">
      <c r="A9" s="28">
        <f t="shared" si="0"/>
        <v>8</v>
      </c>
      <c r="B9" s="22" t="s">
        <v>54</v>
      </c>
      <c r="C9" s="20" t="s">
        <v>55</v>
      </c>
    </row>
    <row r="10" spans="1:3" ht="15.75" x14ac:dyDescent="0.25">
      <c r="A10" s="28">
        <f t="shared" si="0"/>
        <v>9</v>
      </c>
      <c r="B10" s="22" t="s">
        <v>56</v>
      </c>
      <c r="C10" s="23" t="s">
        <v>75</v>
      </c>
    </row>
    <row r="11" spans="1:3" ht="94.5" x14ac:dyDescent="0.25">
      <c r="A11" s="28">
        <f t="shared" si="0"/>
        <v>10</v>
      </c>
      <c r="B11" s="22" t="s">
        <v>58</v>
      </c>
      <c r="C11" s="22" t="s">
        <v>78</v>
      </c>
    </row>
    <row r="12" spans="1:3" ht="15.75" x14ac:dyDescent="0.25">
      <c r="A12" s="28">
        <f t="shared" si="0"/>
        <v>11</v>
      </c>
      <c r="B12" s="22" t="s">
        <v>59</v>
      </c>
      <c r="C12" s="29" t="s">
        <v>20</v>
      </c>
    </row>
    <row r="13" spans="1:3" ht="15.75" x14ac:dyDescent="0.25">
      <c r="A13" s="28">
        <f t="shared" si="0"/>
        <v>12</v>
      </c>
      <c r="B13" s="22" t="s">
        <v>60</v>
      </c>
      <c r="C13" s="25" t="s">
        <v>79</v>
      </c>
    </row>
    <row r="14" spans="1:3" ht="15.75" x14ac:dyDescent="0.25">
      <c r="A14" s="28">
        <f t="shared" si="0"/>
        <v>13</v>
      </c>
      <c r="B14" s="22" t="s">
        <v>62</v>
      </c>
      <c r="C14" s="25"/>
    </row>
    <row r="15" spans="1:3" ht="47.25" x14ac:dyDescent="0.25">
      <c r="A15" s="28">
        <f t="shared" si="0"/>
        <v>14</v>
      </c>
      <c r="B15" s="22" t="s">
        <v>63</v>
      </c>
      <c r="C15" s="25" t="s">
        <v>80</v>
      </c>
    </row>
    <row r="16" spans="1:3" ht="15.75" x14ac:dyDescent="0.25">
      <c r="A16" s="28">
        <f t="shared" si="0"/>
        <v>15</v>
      </c>
      <c r="B16" s="22" t="s">
        <v>64</v>
      </c>
      <c r="C16" s="31"/>
    </row>
    <row r="17" spans="1:3" ht="15.75" x14ac:dyDescent="0.25">
      <c r="A17" s="28">
        <f t="shared" si="0"/>
        <v>16</v>
      </c>
      <c r="B17" s="22" t="s">
        <v>66</v>
      </c>
      <c r="C17" s="28"/>
    </row>
    <row r="18" spans="1:3" ht="31.5" x14ac:dyDescent="0.25">
      <c r="A18" s="28">
        <f>A17+1</f>
        <v>17</v>
      </c>
      <c r="B18" s="22" t="s">
        <v>67</v>
      </c>
      <c r="C18" s="25" t="s">
        <v>84</v>
      </c>
    </row>
    <row r="19" spans="1:3" ht="15.75" x14ac:dyDescent="0.25">
      <c r="A19" s="28">
        <f t="shared" si="0"/>
        <v>18</v>
      </c>
      <c r="B19" s="22" t="s">
        <v>68</v>
      </c>
      <c r="C19" s="28"/>
    </row>
    <row r="20" spans="1:3" ht="15.75" x14ac:dyDescent="0.25">
      <c r="A20" s="32"/>
      <c r="B20" s="33"/>
      <c r="C20" s="34"/>
    </row>
    <row r="21" spans="1:3" ht="15.75" x14ac:dyDescent="0.25">
      <c r="A21" s="32"/>
      <c r="B21" s="33"/>
      <c r="C21" s="34"/>
    </row>
    <row r="22" spans="1:3" ht="15.75" x14ac:dyDescent="0.25">
      <c r="A22" s="32"/>
      <c r="B22" s="33"/>
      <c r="C22" s="34"/>
    </row>
    <row r="23" spans="1:3" ht="15.75" x14ac:dyDescent="0.25">
      <c r="A23" s="32"/>
      <c r="B23" s="33"/>
      <c r="C23" s="34"/>
    </row>
    <row r="24" spans="1:3" ht="15.75" x14ac:dyDescent="0.25">
      <c r="A24" s="32"/>
      <c r="B24" s="33"/>
      <c r="C24" s="34"/>
    </row>
    <row r="25" spans="1:3" ht="15.75" x14ac:dyDescent="0.25">
      <c r="A25" s="32"/>
      <c r="B25" s="33"/>
      <c r="C25" s="34"/>
    </row>
    <row r="26" spans="1:3" ht="15.75" x14ac:dyDescent="0.25">
      <c r="A26" s="32"/>
      <c r="B26" s="33"/>
      <c r="C26" s="34"/>
    </row>
    <row r="27" spans="1:3" ht="15.75" x14ac:dyDescent="0.25">
      <c r="A27" s="32"/>
      <c r="B27" s="33"/>
      <c r="C27" s="34"/>
    </row>
    <row r="28" spans="1:3" ht="15.75" x14ac:dyDescent="0.25">
      <c r="A28" s="32"/>
      <c r="B28" s="33"/>
      <c r="C28" s="34"/>
    </row>
    <row r="29" spans="1:3" ht="15.75" x14ac:dyDescent="0.25">
      <c r="A29" s="32"/>
      <c r="B29" s="33"/>
      <c r="C29" s="34"/>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A1:C20"/>
  <sheetViews>
    <sheetView zoomScale="75" zoomScaleNormal="75" workbookViewId="0">
      <selection activeCell="M14" sqref="M14"/>
    </sheetView>
  </sheetViews>
  <sheetFormatPr defaultRowHeight="15" x14ac:dyDescent="0.25"/>
  <cols>
    <col min="1" max="1" width="10.28515625" customWidth="1"/>
    <col min="2" max="2" width="26.140625" customWidth="1"/>
    <col min="3" max="3" width="84.85546875" customWidth="1"/>
  </cols>
  <sheetData>
    <row r="1" spans="1:3" x14ac:dyDescent="0.25">
      <c r="A1" s="38" t="s">
        <v>45</v>
      </c>
      <c r="B1" s="39" t="s">
        <v>46</v>
      </c>
      <c r="C1" s="39" t="s">
        <v>47</v>
      </c>
    </row>
    <row r="2" spans="1:3" x14ac:dyDescent="0.25">
      <c r="A2" s="38">
        <v>0</v>
      </c>
      <c r="B2" s="39" t="s">
        <v>15</v>
      </c>
      <c r="C2" s="39" t="s">
        <v>13</v>
      </c>
    </row>
    <row r="3" spans="1:3" x14ac:dyDescent="0.25">
      <c r="A3" s="38">
        <v>1</v>
      </c>
      <c r="B3" s="39" t="s">
        <v>31</v>
      </c>
      <c r="C3" s="39" t="s">
        <v>69</v>
      </c>
    </row>
    <row r="4" spans="1:3" x14ac:dyDescent="0.25">
      <c r="A4" s="38">
        <f>A3+1</f>
        <v>2</v>
      </c>
      <c r="B4" s="39" t="s">
        <v>32</v>
      </c>
      <c r="C4" s="40" t="s">
        <v>142</v>
      </c>
    </row>
    <row r="5" spans="1:3" x14ac:dyDescent="0.25">
      <c r="A5" s="38">
        <f t="shared" ref="A5:A20" si="0">A4+1</f>
        <v>3</v>
      </c>
      <c r="B5" s="39" t="s">
        <v>49</v>
      </c>
      <c r="C5" s="39" t="s">
        <v>128</v>
      </c>
    </row>
    <row r="6" spans="1:3" x14ac:dyDescent="0.25">
      <c r="A6" s="38">
        <f t="shared" si="0"/>
        <v>4</v>
      </c>
      <c r="B6" s="39" t="s">
        <v>50</v>
      </c>
      <c r="C6" s="39" t="s">
        <v>70</v>
      </c>
    </row>
    <row r="7" spans="1:3" x14ac:dyDescent="0.25">
      <c r="A7" s="38">
        <f t="shared" si="0"/>
        <v>5</v>
      </c>
      <c r="B7" s="39" t="s">
        <v>16</v>
      </c>
      <c r="C7" s="41">
        <v>0</v>
      </c>
    </row>
    <row r="8" spans="1:3" ht="30" x14ac:dyDescent="0.25">
      <c r="A8" s="38">
        <f t="shared" si="0"/>
        <v>6</v>
      </c>
      <c r="B8" s="39" t="s">
        <v>52</v>
      </c>
      <c r="C8" s="39" t="s">
        <v>133</v>
      </c>
    </row>
    <row r="9" spans="1:3" x14ac:dyDescent="0.25">
      <c r="A9" s="38">
        <f t="shared" si="0"/>
        <v>7</v>
      </c>
      <c r="B9" s="39" t="s">
        <v>18</v>
      </c>
      <c r="C9" s="41">
        <v>2</v>
      </c>
    </row>
    <row r="10" spans="1:3" x14ac:dyDescent="0.25">
      <c r="A10" s="38">
        <f t="shared" si="0"/>
        <v>8</v>
      </c>
      <c r="B10" s="39" t="s">
        <v>54</v>
      </c>
      <c r="C10" s="42" t="s">
        <v>55</v>
      </c>
    </row>
    <row r="11" spans="1:3" x14ac:dyDescent="0.25">
      <c r="A11" s="38">
        <f t="shared" si="0"/>
        <v>9</v>
      </c>
      <c r="B11" s="39" t="s">
        <v>56</v>
      </c>
      <c r="C11" s="43" t="s">
        <v>135</v>
      </c>
    </row>
    <row r="12" spans="1:3" ht="105" x14ac:dyDescent="0.25">
      <c r="A12" s="38">
        <f t="shared" si="0"/>
        <v>10</v>
      </c>
      <c r="B12" s="43" t="s">
        <v>58</v>
      </c>
      <c r="C12" s="44" t="s">
        <v>143</v>
      </c>
    </row>
    <row r="13" spans="1:3" ht="30" x14ac:dyDescent="0.25">
      <c r="A13" s="38">
        <f t="shared" si="0"/>
        <v>11</v>
      </c>
      <c r="B13" s="39" t="s">
        <v>59</v>
      </c>
      <c r="C13" s="43" t="s">
        <v>144</v>
      </c>
    </row>
    <row r="14" spans="1:3" ht="30" x14ac:dyDescent="0.25">
      <c r="A14" s="38">
        <f t="shared" si="0"/>
        <v>12</v>
      </c>
      <c r="B14" s="39" t="s">
        <v>60</v>
      </c>
      <c r="C14" s="39" t="s">
        <v>145</v>
      </c>
    </row>
    <row r="15" spans="1:3" ht="45" x14ac:dyDescent="0.25">
      <c r="A15" s="38">
        <f t="shared" si="0"/>
        <v>13</v>
      </c>
      <c r="B15" s="39" t="s">
        <v>62</v>
      </c>
      <c r="C15" s="45" t="s">
        <v>146</v>
      </c>
    </row>
    <row r="16" spans="1:3" ht="30" x14ac:dyDescent="0.25">
      <c r="A16" s="38">
        <f t="shared" si="0"/>
        <v>14</v>
      </c>
      <c r="B16" s="39" t="s">
        <v>63</v>
      </c>
      <c r="C16" s="45" t="s">
        <v>138</v>
      </c>
    </row>
    <row r="17" spans="1:3" ht="45" x14ac:dyDescent="0.25">
      <c r="A17" s="38">
        <f t="shared" si="0"/>
        <v>15</v>
      </c>
      <c r="B17" s="39" t="s">
        <v>64</v>
      </c>
      <c r="C17" s="45" t="s">
        <v>139</v>
      </c>
    </row>
    <row r="18" spans="1:3" ht="30" x14ac:dyDescent="0.25">
      <c r="A18" s="38">
        <f t="shared" si="0"/>
        <v>16</v>
      </c>
      <c r="B18" s="39" t="s">
        <v>66</v>
      </c>
      <c r="C18" s="45" t="s">
        <v>140</v>
      </c>
    </row>
    <row r="19" spans="1:3" x14ac:dyDescent="0.25">
      <c r="A19" s="38">
        <f>A18+1</f>
        <v>17</v>
      </c>
      <c r="B19" s="39" t="s">
        <v>67</v>
      </c>
      <c r="C19" s="45"/>
    </row>
    <row r="20" spans="1:3" ht="60" x14ac:dyDescent="0.25">
      <c r="A20" s="38">
        <f t="shared" si="0"/>
        <v>18</v>
      </c>
      <c r="B20" s="39" t="s">
        <v>68</v>
      </c>
      <c r="C20" s="45" t="s">
        <v>147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C20"/>
  <sheetViews>
    <sheetView zoomScale="75" zoomScaleNormal="75" workbookViewId="0">
      <selection activeCell="F20" sqref="F20"/>
    </sheetView>
  </sheetViews>
  <sheetFormatPr defaultRowHeight="15" x14ac:dyDescent="0.25"/>
  <cols>
    <col min="1" max="1" width="10.28515625" customWidth="1"/>
    <col min="2" max="2" width="26.140625" customWidth="1"/>
    <col min="3" max="3" width="84.85546875" customWidth="1"/>
  </cols>
  <sheetData>
    <row r="1" spans="1:3" x14ac:dyDescent="0.25">
      <c r="A1" s="38" t="s">
        <v>45</v>
      </c>
      <c r="B1" s="39" t="s">
        <v>46</v>
      </c>
      <c r="C1" s="39" t="s">
        <v>47</v>
      </c>
    </row>
    <row r="2" spans="1:3" x14ac:dyDescent="0.25">
      <c r="A2" s="38">
        <v>0</v>
      </c>
      <c r="B2" s="39" t="s">
        <v>15</v>
      </c>
      <c r="C2" s="39" t="s">
        <v>13</v>
      </c>
    </row>
    <row r="3" spans="1:3" x14ac:dyDescent="0.25">
      <c r="A3" s="38">
        <v>1</v>
      </c>
      <c r="B3" s="39" t="s">
        <v>31</v>
      </c>
      <c r="C3" s="39" t="s">
        <v>69</v>
      </c>
    </row>
    <row r="4" spans="1:3" ht="30" x14ac:dyDescent="0.25">
      <c r="A4" s="38">
        <f>A3+1</f>
        <v>2</v>
      </c>
      <c r="B4" s="39" t="s">
        <v>32</v>
      </c>
      <c r="C4" s="40" t="s">
        <v>131</v>
      </c>
    </row>
    <row r="5" spans="1:3" x14ac:dyDescent="0.25">
      <c r="A5" s="38">
        <f t="shared" ref="A5:A20" si="0">A4+1</f>
        <v>3</v>
      </c>
      <c r="B5" s="39" t="s">
        <v>49</v>
      </c>
      <c r="C5" s="39" t="s">
        <v>132</v>
      </c>
    </row>
    <row r="6" spans="1:3" x14ac:dyDescent="0.25">
      <c r="A6" s="38">
        <f t="shared" si="0"/>
        <v>4</v>
      </c>
      <c r="B6" s="39" t="s">
        <v>50</v>
      </c>
      <c r="C6" s="39" t="s">
        <v>70</v>
      </c>
    </row>
    <row r="7" spans="1:3" x14ac:dyDescent="0.25">
      <c r="A7" s="38">
        <f t="shared" si="0"/>
        <v>5</v>
      </c>
      <c r="B7" s="39" t="s">
        <v>16</v>
      </c>
      <c r="C7" s="41">
        <v>0</v>
      </c>
    </row>
    <row r="8" spans="1:3" ht="30" x14ac:dyDescent="0.25">
      <c r="A8" s="38">
        <f t="shared" si="0"/>
        <v>6</v>
      </c>
      <c r="B8" s="39" t="s">
        <v>52</v>
      </c>
      <c r="C8" s="39" t="s">
        <v>133</v>
      </c>
    </row>
    <row r="9" spans="1:3" x14ac:dyDescent="0.25">
      <c r="A9" s="38">
        <f t="shared" si="0"/>
        <v>7</v>
      </c>
      <c r="B9" s="39" t="s">
        <v>18</v>
      </c>
      <c r="C9" s="41" t="s">
        <v>134</v>
      </c>
    </row>
    <row r="10" spans="1:3" x14ac:dyDescent="0.25">
      <c r="A10" s="38">
        <f t="shared" si="0"/>
        <v>8</v>
      </c>
      <c r="B10" s="39" t="s">
        <v>54</v>
      </c>
      <c r="C10" s="42" t="s">
        <v>55</v>
      </c>
    </row>
    <row r="11" spans="1:3" x14ac:dyDescent="0.25">
      <c r="A11" s="38">
        <f t="shared" si="0"/>
        <v>9</v>
      </c>
      <c r="B11" s="39" t="s">
        <v>56</v>
      </c>
      <c r="C11" s="43" t="s">
        <v>135</v>
      </c>
    </row>
    <row r="12" spans="1:3" ht="45" x14ac:dyDescent="0.25">
      <c r="A12" s="38">
        <f t="shared" si="0"/>
        <v>10</v>
      </c>
      <c r="B12" s="43" t="s">
        <v>58</v>
      </c>
      <c r="C12" s="44" t="s">
        <v>136</v>
      </c>
    </row>
    <row r="13" spans="1:3" x14ac:dyDescent="0.25">
      <c r="A13" s="38">
        <f t="shared" si="0"/>
        <v>11</v>
      </c>
      <c r="B13" s="39" t="s">
        <v>59</v>
      </c>
      <c r="C13" s="42" t="s">
        <v>20</v>
      </c>
    </row>
    <row r="14" spans="1:3" ht="30" x14ac:dyDescent="0.25">
      <c r="A14" s="38">
        <f t="shared" si="0"/>
        <v>12</v>
      </c>
      <c r="B14" s="39" t="s">
        <v>60</v>
      </c>
      <c r="C14" s="39" t="s">
        <v>61</v>
      </c>
    </row>
    <row r="15" spans="1:3" ht="45" x14ac:dyDescent="0.25">
      <c r="A15" s="38">
        <f t="shared" si="0"/>
        <v>13</v>
      </c>
      <c r="B15" s="39" t="s">
        <v>62</v>
      </c>
      <c r="C15" s="45" t="s">
        <v>137</v>
      </c>
    </row>
    <row r="16" spans="1:3" ht="30" x14ac:dyDescent="0.25">
      <c r="A16" s="38">
        <f t="shared" si="0"/>
        <v>14</v>
      </c>
      <c r="B16" s="39" t="s">
        <v>63</v>
      </c>
      <c r="C16" s="45" t="s">
        <v>138</v>
      </c>
    </row>
    <row r="17" spans="1:3" ht="45" x14ac:dyDescent="0.25">
      <c r="A17" s="38">
        <f t="shared" si="0"/>
        <v>15</v>
      </c>
      <c r="B17" s="39" t="s">
        <v>64</v>
      </c>
      <c r="C17" s="45" t="s">
        <v>139</v>
      </c>
    </row>
    <row r="18" spans="1:3" ht="30" x14ac:dyDescent="0.25">
      <c r="A18" s="38">
        <f t="shared" si="0"/>
        <v>16</v>
      </c>
      <c r="B18" s="39" t="s">
        <v>66</v>
      </c>
      <c r="C18" s="45" t="s">
        <v>140</v>
      </c>
    </row>
    <row r="19" spans="1:3" x14ac:dyDescent="0.25">
      <c r="A19" s="38">
        <f>A18+1</f>
        <v>17</v>
      </c>
      <c r="B19" s="39" t="s">
        <v>67</v>
      </c>
      <c r="C19" s="45"/>
    </row>
    <row r="20" spans="1:3" x14ac:dyDescent="0.25">
      <c r="A20" s="38">
        <f t="shared" si="0"/>
        <v>18</v>
      </c>
      <c r="B20" s="39" t="s">
        <v>68</v>
      </c>
      <c r="C20" s="46" t="s">
        <v>141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7</vt:i4>
      </vt:variant>
    </vt:vector>
  </HeadingPairs>
  <TitlesOfParts>
    <vt:vector size="7" baseType="lpstr">
      <vt:lpstr>2.6</vt:lpstr>
      <vt:lpstr>F. S. R 2.6.3</vt:lpstr>
      <vt:lpstr>F.S.output 2.6.3</vt:lpstr>
      <vt:lpstr>F. S. output 2.6.3 (2)</vt:lpstr>
      <vt:lpstr>F. S. result 2.6.3 (2)</vt:lpstr>
      <vt:lpstr>F. S. output 2.6.1 (1)</vt:lpstr>
      <vt:lpstr>F. S. output 2.6.1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2025-12-11T14:01:50Z</dcterms:modified>
</cp:coreProperties>
</file>