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heckCompatibility="1"/>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Atnaujinta po EK pastabų 2025-12\_Galutiniai\0. Visi MTR2 MD\"/>
    </mc:Choice>
  </mc:AlternateContent>
  <xr:revisionPtr revIDLastSave="0" documentId="13_ncr:1_{897311BD-B9DD-47B4-94CA-276F27B5D0BF}" xr6:coauthVersionLast="47" xr6:coauthVersionMax="47" xr10:uidLastSave="{00000000-0000-0000-0000-000000000000}"/>
  <bookViews>
    <workbookView xWindow="-120" yWindow="-120" windowWidth="29040" windowHeight="15720" activeTab="1" xr2:uid="{00000000-000D-0000-FFFF-FFFF00000000}"/>
  </bookViews>
  <sheets>
    <sheet name="5 SO 5.1" sheetId="2" r:id="rId1"/>
    <sheet name="5 SO 5.2" sheetId="3" r:id="rId2"/>
    <sheet name="F specific result (2)" sheetId="5" r:id="rId3"/>
    <sheet name="F specific result (3)" sheetId="6" r:id="rId4"/>
    <sheet name="F specific result (4)" sheetId="7" r:id="rId5"/>
    <sheet name="F specific result (5)" sheetId="10" r:id="rId6"/>
    <sheet name="F specific result (6)" sheetId="12" r:id="rId7"/>
    <sheet name="F specific product (1)" sheetId="8" r:id="rId8"/>
    <sheet name="F specific product (2)" sheetId="9" r:id="rId9"/>
    <sheet name="F specific product (3)" sheetId="13" r:id="rId10"/>
    <sheet name="F. specific result (7)"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3" l="1"/>
  <c r="G34" i="3"/>
  <c r="F36" i="3"/>
  <c r="F34" i="3"/>
  <c r="E36" i="3"/>
  <c r="E34" i="3"/>
  <c r="E27" i="3"/>
  <c r="E22" i="3"/>
  <c r="G20" i="3"/>
  <c r="F20" i="3"/>
  <c r="E20" i="3"/>
  <c r="G18" i="3"/>
  <c r="F18" i="3"/>
  <c r="E18" i="3"/>
  <c r="G16" i="3"/>
  <c r="E16" i="3"/>
  <c r="G14" i="3"/>
  <c r="F14" i="3"/>
  <c r="E14" i="3"/>
  <c r="F10" i="3"/>
  <c r="E10" i="3"/>
  <c r="E6" i="3"/>
  <c r="G35" i="2"/>
  <c r="E32" i="2"/>
  <c r="C32" i="2"/>
  <c r="E30" i="2"/>
  <c r="E28" i="2"/>
  <c r="E26" i="2"/>
  <c r="C26" i="2"/>
  <c r="G24" i="2"/>
  <c r="G22" i="2"/>
  <c r="E22" i="2"/>
  <c r="G20" i="2"/>
  <c r="F20" i="2"/>
  <c r="E20" i="2"/>
  <c r="G18" i="2"/>
  <c r="F13" i="2"/>
  <c r="E13" i="2"/>
  <c r="E6" i="2"/>
  <c r="G16" i="2"/>
  <c r="G9" i="2"/>
  <c r="I54" i="2"/>
  <c r="I59" i="2"/>
  <c r="G59" i="2"/>
  <c r="D59" i="2"/>
  <c r="C59" i="2"/>
  <c r="B59" i="2"/>
  <c r="A59" i="2"/>
  <c r="I58" i="2"/>
  <c r="G58" i="2"/>
  <c r="D58" i="2"/>
  <c r="C58" i="2"/>
  <c r="B58" i="2"/>
  <c r="A58" i="2"/>
  <c r="I54" i="3" l="1"/>
  <c r="M38" i="3"/>
  <c r="C62" i="3"/>
  <c r="C61" i="3"/>
  <c r="B61" i="3"/>
  <c r="B62" i="3"/>
  <c r="A62" i="3"/>
  <c r="A61" i="3"/>
  <c r="A3" i="13"/>
  <c r="A4" i="13" s="1"/>
  <c r="A5" i="13" s="1"/>
  <c r="A6" i="13" s="1"/>
  <c r="A7" i="13" s="1"/>
  <c r="A8" i="13" s="1"/>
  <c r="A9" i="13" s="1"/>
  <c r="A10" i="13" s="1"/>
  <c r="A11" i="13" s="1"/>
  <c r="A12" i="13" s="1"/>
  <c r="A13" i="13" s="1"/>
  <c r="A14" i="13" s="1"/>
  <c r="A15" i="13" s="1"/>
  <c r="A16" i="13" s="1"/>
  <c r="A17" i="13" s="1"/>
  <c r="A18" i="13" s="1"/>
  <c r="A19" i="13" s="1"/>
  <c r="I50" i="2"/>
  <c r="B58" i="3" l="1"/>
  <c r="B57" i="3"/>
  <c r="I49" i="2"/>
  <c r="I52" i="3"/>
  <c r="I50" i="3"/>
  <c r="I49" i="3"/>
  <c r="I60" i="3"/>
  <c r="I59" i="3"/>
  <c r="I58" i="3"/>
  <c r="C58" i="3"/>
  <c r="I57" i="3"/>
  <c r="D57" i="3"/>
  <c r="C57" i="3"/>
  <c r="A58" i="3"/>
  <c r="A57" i="3"/>
  <c r="A56" i="3"/>
  <c r="A48" i="3"/>
  <c r="I51" i="2"/>
  <c r="I56" i="2"/>
  <c r="F30" i="2"/>
  <c r="G30" i="2" s="1"/>
  <c r="F28" i="2"/>
  <c r="G28" i="2" s="1"/>
  <c r="F22" i="2"/>
  <c r="P33" i="3" l="1"/>
  <c r="P38" i="3" s="1"/>
  <c r="F27" i="3"/>
  <c r="G32" i="3" s="1"/>
  <c r="F22" i="3"/>
  <c r="G25" i="3" s="1"/>
  <c r="G13" i="3" l="1"/>
  <c r="F6" i="3"/>
  <c r="G9" i="3" s="1"/>
  <c r="F6" i="2" l="1"/>
  <c r="G11" i="2" s="1"/>
  <c r="R14" i="2" l="1"/>
  <c r="A3" i="9" l="1"/>
  <c r="A4" i="9" s="1"/>
  <c r="A5" i="9" s="1"/>
  <c r="A6" i="9" s="1"/>
  <c r="A7" i="9" s="1"/>
  <c r="A8" i="9" s="1"/>
  <c r="A9" i="9" s="1"/>
  <c r="A10" i="9" s="1"/>
  <c r="A11" i="9" s="1"/>
  <c r="A12" i="9" s="1"/>
  <c r="A13" i="9" s="1"/>
  <c r="A14" i="9" s="1"/>
  <c r="A15" i="9" s="1"/>
  <c r="A16" i="9" s="1"/>
  <c r="A17" i="9" s="1"/>
  <c r="A18" i="9" s="1"/>
  <c r="A19" i="9" s="1"/>
  <c r="A54" i="3" l="1"/>
  <c r="B54" i="3"/>
  <c r="C54" i="3"/>
  <c r="G54" i="3"/>
  <c r="H54" i="3"/>
  <c r="A53" i="3"/>
  <c r="B53" i="3"/>
  <c r="C53" i="3"/>
  <c r="D53" i="3"/>
  <c r="D63" i="3" s="1"/>
  <c r="G53" i="3"/>
  <c r="H53" i="3"/>
  <c r="I53" i="3"/>
  <c r="B22" i="3"/>
  <c r="I57" i="2"/>
  <c r="F16" i="3"/>
  <c r="G39" i="3"/>
  <c r="G38" i="3"/>
  <c r="I52" i="2"/>
  <c r="G52" i="2"/>
  <c r="H52" i="2"/>
  <c r="A52" i="2"/>
  <c r="B52" i="2"/>
  <c r="C52" i="2"/>
  <c r="D52" i="2"/>
  <c r="R52" i="2"/>
  <c r="S52" i="2"/>
  <c r="T52" i="2"/>
  <c r="U52" i="2"/>
  <c r="V52" i="2"/>
  <c r="W52" i="2"/>
  <c r="X52" i="2"/>
  <c r="Y52" i="2"/>
  <c r="Z52" i="2"/>
  <c r="AA52" i="2"/>
  <c r="AB52" i="2"/>
  <c r="D51" i="2"/>
  <c r="G51" i="2"/>
  <c r="H51" i="2"/>
  <c r="C51" i="2"/>
  <c r="B51" i="2"/>
  <c r="A51" i="2"/>
  <c r="F32" i="2"/>
  <c r="B32" i="2" s="1"/>
  <c r="F26" i="2"/>
  <c r="F38" i="3" l="1"/>
  <c r="C38" i="3"/>
  <c r="G39" i="2"/>
  <c r="F39" i="2"/>
  <c r="A3" i="8"/>
  <c r="A4" i="8" s="1"/>
  <c r="A5" i="8" s="1"/>
  <c r="A6" i="8" s="1"/>
  <c r="A7" i="8" s="1"/>
  <c r="A8" i="8" s="1"/>
  <c r="A9" i="8" s="1"/>
  <c r="A10" i="8" s="1"/>
  <c r="A11" i="8" s="1"/>
  <c r="A12" i="8" s="1"/>
  <c r="A13" i="8" s="1"/>
  <c r="A14" i="8" s="1"/>
  <c r="A15" i="8" s="1"/>
  <c r="A16" i="8" s="1"/>
  <c r="A17" i="8" s="1"/>
  <c r="A18" i="8" s="1"/>
  <c r="A19" i="8" s="1"/>
  <c r="E39" i="2" l="1"/>
  <c r="C39" i="2"/>
  <c r="F39" i="3"/>
  <c r="B6" i="3"/>
  <c r="C39" i="3"/>
  <c r="A3" i="7"/>
  <c r="A4" i="7" s="1"/>
  <c r="A5" i="7" s="1"/>
  <c r="A6" i="7" s="1"/>
  <c r="A7" i="7" s="1"/>
  <c r="A8" i="7" s="1"/>
  <c r="A9" i="7" s="1"/>
  <c r="A10" i="7" s="1"/>
  <c r="A11" i="7" s="1"/>
  <c r="A12" i="7" s="1"/>
  <c r="A13" i="7" s="1"/>
  <c r="A14" i="7" s="1"/>
  <c r="A15" i="7" s="1"/>
  <c r="A16" i="7" s="1"/>
  <c r="A17" i="7" s="1"/>
  <c r="A18" i="7" s="1"/>
  <c r="A19" i="7" s="1"/>
  <c r="I55" i="2" l="1"/>
  <c r="A3" i="6" l="1"/>
  <c r="A4" i="6" s="1"/>
  <c r="A5" i="6" s="1"/>
  <c r="A6" i="6" s="1"/>
  <c r="A7" i="6" s="1"/>
  <c r="A8" i="6" s="1"/>
  <c r="A9" i="6" s="1"/>
  <c r="A10" i="6" s="1"/>
  <c r="A11" i="6" s="1"/>
  <c r="A12" i="6" s="1"/>
  <c r="A13" i="6" s="1"/>
  <c r="A14" i="6" s="1"/>
  <c r="A15" i="6" s="1"/>
  <c r="A16" i="6" s="1"/>
  <c r="A17" i="6" s="1"/>
  <c r="A18" i="6" s="1"/>
  <c r="A19" i="6" s="1"/>
  <c r="R33" i="2" l="1"/>
  <c r="O38" i="2" l="1"/>
  <c r="P38" i="2"/>
  <c r="C60" i="3" l="1"/>
  <c r="B60" i="3"/>
  <c r="A60" i="3"/>
  <c r="C59" i="3"/>
  <c r="B59" i="3"/>
  <c r="A59" i="3"/>
  <c r="I56" i="3"/>
  <c r="C56" i="3"/>
  <c r="B56" i="3"/>
  <c r="I55" i="3"/>
  <c r="C55" i="3"/>
  <c r="B55" i="3"/>
  <c r="A55" i="3"/>
  <c r="H52" i="3"/>
  <c r="C52" i="3"/>
  <c r="B52" i="3"/>
  <c r="A52" i="3"/>
  <c r="I51" i="3"/>
  <c r="H51" i="3"/>
  <c r="C51" i="3"/>
  <c r="B51" i="3"/>
  <c r="A51" i="3"/>
  <c r="I48" i="3"/>
  <c r="H48" i="3"/>
  <c r="B48" i="3"/>
  <c r="I47" i="3"/>
  <c r="H47" i="3"/>
  <c r="C47" i="3"/>
  <c r="B47" i="3"/>
  <c r="A47" i="3"/>
  <c r="I46" i="3"/>
  <c r="H46" i="3"/>
  <c r="C46" i="3"/>
  <c r="B46" i="3"/>
  <c r="A46" i="3"/>
  <c r="I45" i="3"/>
  <c r="H45" i="3"/>
  <c r="C45" i="3"/>
  <c r="B45" i="3"/>
  <c r="A45" i="3"/>
  <c r="I44" i="3"/>
  <c r="H44" i="3"/>
  <c r="C44" i="3"/>
  <c r="B44" i="3"/>
  <c r="A44" i="3"/>
  <c r="I43" i="3"/>
  <c r="H43" i="3"/>
  <c r="C43" i="3"/>
  <c r="B43" i="3"/>
  <c r="A43" i="3"/>
  <c r="H50" i="2"/>
  <c r="D60" i="2"/>
  <c r="C57" i="2"/>
  <c r="B57" i="2"/>
  <c r="A57" i="2"/>
  <c r="C56" i="2"/>
  <c r="B56" i="2"/>
  <c r="A56" i="2"/>
  <c r="C55" i="2"/>
  <c r="B55" i="2"/>
  <c r="A55" i="2"/>
  <c r="C54" i="2"/>
  <c r="B54" i="2"/>
  <c r="A54" i="2"/>
  <c r="I53" i="2"/>
  <c r="C53" i="2"/>
  <c r="B53" i="2"/>
  <c r="A53" i="2"/>
  <c r="C50" i="2"/>
  <c r="B50" i="2"/>
  <c r="A50" i="2"/>
  <c r="H49" i="2"/>
  <c r="C49" i="2"/>
  <c r="B49" i="2"/>
  <c r="A49" i="2"/>
  <c r="H48" i="2"/>
  <c r="I47" i="2"/>
  <c r="H47" i="2"/>
  <c r="C48" i="2"/>
  <c r="C47" i="2"/>
  <c r="B48" i="2"/>
  <c r="B47" i="2"/>
  <c r="A48" i="2"/>
  <c r="A47" i="2"/>
  <c r="I63" i="3" l="1"/>
  <c r="J63" i="3"/>
  <c r="I46" i="2"/>
  <c r="H46" i="2"/>
  <c r="I45" i="2"/>
  <c r="H45" i="2"/>
  <c r="C46" i="2"/>
  <c r="C45" i="2"/>
  <c r="B46" i="2"/>
  <c r="B45" i="2"/>
  <c r="A46" i="2"/>
  <c r="A45" i="2"/>
  <c r="I44" i="2"/>
  <c r="H44" i="2"/>
  <c r="I43" i="2"/>
  <c r="H43" i="2"/>
  <c r="C44" i="2"/>
  <c r="C43" i="2"/>
  <c r="B44" i="2"/>
  <c r="B43" i="2"/>
  <c r="A44" i="2"/>
  <c r="A43" i="2"/>
  <c r="I60" i="2" l="1"/>
  <c r="H60" i="2"/>
  <c r="J60" i="2"/>
  <c r="E39" i="3"/>
  <c r="E38" i="3"/>
  <c r="A3" i="5" l="1"/>
  <c r="A4" i="5" s="1"/>
  <c r="A5" i="5" s="1"/>
  <c r="A6" i="5" s="1"/>
  <c r="A7" i="5" s="1"/>
  <c r="A8" i="5" s="1"/>
  <c r="A9" i="5" s="1"/>
  <c r="A10" i="5" s="1"/>
  <c r="A11" i="5" s="1"/>
  <c r="A12" i="5" s="1"/>
  <c r="A13" i="5" s="1"/>
  <c r="A14" i="5" s="1"/>
  <c r="A15" i="5" s="1"/>
  <c r="A16" i="5" s="1"/>
  <c r="A17" i="5" s="1"/>
  <c r="A18" i="5" s="1"/>
  <c r="A19" i="5" s="1"/>
  <c r="B6" i="2"/>
  <c r="F24" i="2"/>
  <c r="F38" i="2" s="1"/>
  <c r="E24" i="2"/>
  <c r="E38" i="2" s="1"/>
  <c r="G38" i="2"/>
  <c r="C38" i="2" l="1"/>
  <c r="C40" i="2" s="1"/>
</calcChain>
</file>

<file path=xl/sharedStrings.xml><?xml version="1.0" encoding="utf-8"?>
<sst xmlns="http://schemas.openxmlformats.org/spreadsheetml/2006/main" count="956" uniqueCount="227">
  <si>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</si>
  <si>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</si>
  <si>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</si>
  <si>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</si>
  <si>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</si>
  <si>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</si>
  <si>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</si>
  <si>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</si>
  <si>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</si>
  <si>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</si>
  <si>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</si>
  <si>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 xml:space="preserve">Target 2029 </t>
  </si>
  <si>
    <t>Data source</t>
  </si>
  <si>
    <t>Methodology for calculating the values for the indicator</t>
  </si>
  <si>
    <t>code and name</t>
  </si>
  <si>
    <t>co-financing rate (Eur.)</t>
  </si>
  <si>
    <t>Amount (EU+ national)(Eur.)</t>
  </si>
  <si>
    <t>Code</t>
  </si>
  <si>
    <t>Name</t>
  </si>
  <si>
    <t>Value</t>
  </si>
  <si>
    <t>Year</t>
  </si>
  <si>
    <t>Capital region</t>
  </si>
  <si>
    <t>ERDF</t>
  </si>
  <si>
    <t xml:space="preserve"> Persons</t>
  </si>
  <si>
    <t>n/a</t>
  </si>
  <si>
    <t>Data from projects</t>
  </si>
  <si>
    <t>Projects</t>
  </si>
  <si>
    <t>specific result</t>
  </si>
  <si>
    <t>Mid-West region</t>
  </si>
  <si>
    <t>ERPF</t>
  </si>
  <si>
    <t>Mid-West Region</t>
  </si>
  <si>
    <t>ha</t>
  </si>
  <si>
    <r>
      <t>m</t>
    </r>
    <r>
      <rPr>
        <vertAlign val="superscript"/>
        <sz val="11"/>
        <rFont val="Calibri"/>
        <family val="2"/>
        <charset val="186"/>
        <scheme val="minor"/>
      </rPr>
      <t>2</t>
    </r>
  </si>
  <si>
    <t>RCO74</t>
  </si>
  <si>
    <t>RCO75</t>
  </si>
  <si>
    <t>RCO76</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</si>
  <si>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</si>
  <si>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</si>
  <si>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Integrated projects for territorial development (integruoti teritorinio vystymo projektai)</t>
  </si>
  <si>
    <t xml:space="preserve"> Annual users of consolidated public services (Metinis konsoliduotų viešųjų paslaugų vartotojų skaičius)</t>
  </si>
  <si>
    <t>Annual users of consolidated public services (Metinis konsoliduotų viešųjų paslaugų vartotojų skaičius)</t>
  </si>
  <si>
    <t>RCO114</t>
  </si>
  <si>
    <t>Open space created or  rehabilitated in urban areas (atviros erdvės, sukurtos arba atkurtos miestų vietovėse)</t>
  </si>
  <si>
    <t>Open space created or rehabilitated in urban areas (atviros erdvės, sukurtos arba atkurtos miestų vietovėse)</t>
  </si>
  <si>
    <t>RCR52</t>
  </si>
  <si>
    <t>Rehabilitated land used for green areas, social housing, economic or community activities (rekultivuota žemė, naudojama žaliesiems plotams, socialiniams būstams, ekonominei arba kitai paskirčiai)</t>
  </si>
  <si>
    <t>Capital</t>
  </si>
  <si>
    <t>MWR</t>
  </si>
  <si>
    <t>Row ID</t>
  </si>
  <si>
    <t>Field</t>
  </si>
  <si>
    <t>Indicator metadata</t>
  </si>
  <si>
    <t>Indicator code</t>
  </si>
  <si>
    <t>R.S.</t>
  </si>
  <si>
    <t>Indicator name</t>
  </si>
  <si>
    <t>Measurement unit</t>
  </si>
  <si>
    <t>Type of indicator</t>
  </si>
  <si>
    <t>result</t>
  </si>
  <si>
    <t>not required</t>
  </si>
  <si>
    <t>Target 2029</t>
  </si>
  <si>
    <t>&gt;0</t>
  </si>
  <si>
    <t>Policy objective</t>
  </si>
  <si>
    <t>PO5</t>
  </si>
  <si>
    <t>Specific objective</t>
  </si>
  <si>
    <t>SO5.1, SO5.2</t>
  </si>
  <si>
    <t>Definition and concepts</t>
  </si>
  <si>
    <t>Data collection</t>
  </si>
  <si>
    <t>Time measurement achieved</t>
  </si>
  <si>
    <t>Aggregation issues</t>
  </si>
  <si>
    <t>Reporting</t>
  </si>
  <si>
    <t>References</t>
  </si>
  <si>
    <t>Corresponding corporate indicator</t>
  </si>
  <si>
    <t>Notes</t>
  </si>
  <si>
    <t>Examples</t>
  </si>
  <si>
    <t>No references</t>
  </si>
  <si>
    <t>Not required. Specific result indicator</t>
  </si>
  <si>
    <t>No examples</t>
  </si>
  <si>
    <t>users/year</t>
  </si>
  <si>
    <t>Supported projects</t>
  </si>
  <si>
    <t>When the respective public services of the new or modernised facility supported are operational.</t>
  </si>
  <si>
    <t>Rule 1: Double counting removed at the level of the policy objective
A facility is counted once regardless how many times it receives support from operations specific objective</t>
  </si>
  <si>
    <t>contributions to strategies</t>
  </si>
  <si>
    <t>Related to the indicator RCO76 Integrated projects for territorial development</t>
  </si>
  <si>
    <t>Indicator M.U.</t>
  </si>
  <si>
    <t>Indicator baseline value</t>
  </si>
  <si>
    <t>Indicator baseline year</t>
  </si>
  <si>
    <t>user/year</t>
  </si>
  <si>
    <t xml:space="preserve">Rule 1: Reporting by specific objective
Forecast for selected projects and achieved values, both cumulative to date (CPR Annex VII, Table 6). </t>
  </si>
  <si>
    <t>Action supports the integrated territorial strategies, which also includes support from action 5.1.1, therefore is eliminated due to avoid double counting.</t>
  </si>
  <si>
    <t>Action supports Integrated projects for territorial development, which also include 5.1.1 action support, and is therefore removed due to the avoid of double counting.</t>
  </si>
  <si>
    <t>Action supports the integrated territorial strategies, which also includes support from action 5.2.1, therefore is eliminated due to avoid double counting.</t>
  </si>
  <si>
    <t>Action supports Integrated projects for territorial development, which also include 5.2.1 action support, and is therefore removed due to the avoid of double counting.</t>
  </si>
  <si>
    <t>m2</t>
  </si>
  <si>
    <t>Specific activities shall target groups living in functional zones (or parts of it), other than urban areas. The value of the target indicator is determined on the assumption that the specific problems of each of the inhabitants of functional zone be addressed by certain activities of the integrated projects and when aggregating the final amount, double counting will be removed at the level of ITI. 
Therefore, the target value is set equal to the population of areas other than the urban areas, adjusted to expected population change rate, of which:
Adjustments for natural population decline:
Capital region =0,88, calculated as a cumulative of average population change in territories, other than Vilnius and surrounding municipalities (30 min. or less accessibility by car journey between centres). Average population change in defined type of territory in 2014-2020 = -1,4%, cumulative of n+9 periods (last year = 2029) = 0,88.
Mid-West region = 0,83, calculated as a cumulative of average population change in in territories, other 9 centres of the regions and surrounding municipalities (30 min. or less accessibility by car journey between centres). Average population change in defined type of territory in 2014-2020 = -2,0%, cumulative of n+9 periods (last year = 2029) = 0,83.
Therefore, the target value is set equal to the population of territories concerned, adjusted to expected population change rate,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As the territorial strategies shall benefit all PO5.2 actions, indicator is assigned to the 1st action, for other actions - set to 0.
2024 target value = 0 due to the complexity of planning and implementation of integrated projects (RCO76) (multiple sectors, multiple territories, multiple levels of governance).</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</si>
  <si>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heathcare.
- the facility serves residents of more than one municipality;
- the service is provided through cooperation and sharing of resources between basic service and specialized service facilities.
- the facility is being modernized for city-level service network optimization (only applicable for sustainable urban development actions).
"Facility" means a public service body, its division or group of bodies, or a single geographical location within which a service is provided. The facility is always geographically localized.
Modernization does not include actions solely for energy renovation or maintenance and repairs.</t>
  </si>
  <si>
    <t xml:space="preserve">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
</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</si>
  <si>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</si>
  <si>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(several municipalities in functional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smaller regions, when the scope of the problems is large but rather homogenous, one integrated project can address the whole group of root problems. Highly diverse territories in 3 biggest cities regions are likely to break-down problems territorially and (or) set up additional functional zones. 
Forecast total number of integrated projects is 2 (number of problem trees) * (7 (regions with medium sized cities) * 1 + 3 (regions with biggest cities) * 2 (different issues in urban-non urban territories)) = 26.
Of which:
Capital region = 2 * 2 = 4
Mid-West region =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As the territorial strategies shall benefit from all of SO 5.2 actions,  indicator is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(5.2.1 and 5.2.2), therefore their separation is not possible. Such activities may account for up to 2-3% of all 5.2 objective activities, i.e. normal level of technical assistance. Of which:
Capital region: EUR 69 890 081 * 2,5% = EUR 1 747 252
Mid-West region: EUR 360 915 079 * 2,5% = EUR 9 022 877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8 municipalities + 1 regional development council + 6 stakeholder organizations = 15
Mid-West region: 52 municipalities + 9 regional development councils + 54 stakeholder organizations = 115</t>
  </si>
  <si>
    <t xml:space="preserve">Specific activities shall target groups living in the 10 regional centres (dedicated SUD actions, based on urban strategy), of which:
in Capital region: Vilnius city, 
in Mid-West region - 9 cities (Kaunas, Klaipėda, Šiauliai, Panevėžys, Alytus, Utena, Telšiai, Marijampolė and Tauragė). 
In the case of 3 cities (Vilnius, Kaunas, Klaipėda) territorial strategy also includes suburban areas, which address issues important to the city. Same territorial strategy applies to all actions of PO5 and ITI as well as support from national budget. The value of the target indicator is determined on the assumption that the specific problems of each of the inhabitants of the urban area will be addressed by certain activities of the integrated projects and when aggregating the final amount, double counting will be removed at the level of ITI. 
Adjustments for natural population decline:
Capital region - not applicable (population expected to remain stable = 1);
Mid-West region = 0,92, calculated as a cumulative of average population change in 9 centres of the regions and surrounding municipalities (30 min. or less accessibility by car journey between centres). Average population change in defined type of territory in 2014-2020 = -0,9%, cumulative of n+9 periods (last year = 2029) = 0,92.
Therefore, the target value is set equal to the population of cities and towns concerned, adjusted to expected population change rate,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2024 target value = 0 due to the complexity of planning and implementation of integrated projects (RCO76) (multiple sectors, multiple territories, multiple levels of governance)
</t>
  </si>
  <si>
    <r>
      <rPr>
        <b/>
        <sz val="11"/>
        <rFont val="Calibri"/>
        <family val="2"/>
        <charset val="186"/>
        <scheme val="minor"/>
      </rPr>
      <t>169</t>
    </r>
    <r>
      <rPr>
        <sz val="11"/>
        <rFont val="Calibri"/>
        <family val="2"/>
        <charset val="186"/>
        <scheme val="minor"/>
      </rPr>
      <t xml:space="preserve"> Territorial development initiatives, including preparation of territorial strategies (Teritorinio vystymo iniciatyvos, įskaitant teritorinių strategijų rengimą)</t>
    </r>
  </si>
  <si>
    <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</si>
  <si>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</si>
  <si>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
</t>
    </r>
  </si>
  <si>
    <t>Minitry of interior</t>
  </si>
  <si>
    <t>Policy objective - 5. A  Europe closer to citizens by fostering the sustainable and integrated development of all types of territories and local initiatives</t>
  </si>
  <si>
    <t>Ha</t>
  </si>
  <si>
    <t>Created or rehabilitated areas, used for economic activity (Sukurtos arba atkurtos teritorijos, naudojamos ekonominei veiklai)</t>
  </si>
  <si>
    <t>12 months after completion of integrated project.</t>
  </si>
  <si>
    <t>Target value equals RCO114 / 10 000 (conversion to hectares) of 5.1.2 activity, as all of the developed area shall be used for economic activity</t>
  </si>
  <si>
    <t>Open space created or rehabilitated (Sukurtos arba atkurtos atviros erdvės)</t>
  </si>
  <si>
    <t>Target value equals Specific product (Open space created or rehabilitated) / 10 000 (conversion to hectares) as all of the supported and developed area shall be used for economic activity, tourism or recreation</t>
  </si>
  <si>
    <t>Created or rehabilitated areas, used for economic activity, tourism or recreation (Sukurtos arba atkurtos teritorijos, naudojamos ekonominei, rekreacinei ar turizmo paskirčiai)</t>
  </si>
  <si>
    <t>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(1294000 m2 / 10 000 = 129,4 ha * 20% = 26 ha) 
It is assumed that integrated projects will not be limited to site rehabilitation, in all cases rehabilitated land will be used for certain functions (economic or community activities).</t>
  </si>
  <si>
    <t>Rule 1: Double counting removed at the level of the policy objective
A developed territory is counted once regardless how many times it receives support from operations specific objective</t>
  </si>
  <si>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city, town or rural area may vary (30-80% range, average - 50%) depending on the type of investment, scope, type and density of economic activity.
3. average density of enterprises or jobs in developed area shall correspond to "hotspot" characteristics, shall be no less than 68,3 eneterprise / km2 in regional or no less than 1068 jobs / km2 in regional centres.
</t>
  </si>
  <si>
    <t>specific product</t>
  </si>
  <si>
    <t>SO5.2</t>
  </si>
  <si>
    <t>SO5.1</t>
  </si>
  <si>
    <t>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t>
  </si>
  <si>
    <t>product</t>
  </si>
  <si>
    <t>&gt;=0</t>
  </si>
  <si>
    <t>P.S.</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</si>
  <si>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t>
  </si>
  <si>
    <t>5.2.1. Ensuring accessibility to public services  (Viešųjų paslaugų prieinamumo užtikrinimas funkcinėse zonose)</t>
  </si>
  <si>
    <t>5.1.2. Strengthening the investment potential of regional centres (except for Vilnius, Kaunas and Klaipėda) and development of new economic activities  (Regionų centrų (išskyrus Vilnių, Kauną ir Klaipėdą) investicinio potencialo stiprinimas ir naujų ekonominių veiklų plėtra))</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</si>
  <si>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5 294 118 / 1007 EUR/m2  ≈  5300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</si>
  <si>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5 294 118 EUR / 1007 EUR/m2 / 33 m2/person * 252 workdays = 37 300 persons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</si>
  <si>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1 700 000 / 1007 EUR/m2  ≈ 1 700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</si>
  <si>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1 700 000 EUR / 1007 EUR/m2 / 33 m2/person * 252 =  12 000 persons (rounded to nearest hundred)</t>
  </si>
  <si>
    <t>Not required. Specific product indicator</t>
  </si>
  <si>
    <t>Rule 1: Double counting removed at the level of the policy objective
A building is counted once regardless how many times it receives support from operations specific objective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</si>
  <si>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1 900 000 EUR / 1007 EUR/m2  ≈ 1800 m2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</si>
  <si>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9 688 235 / 1007 EUR/m2  ≈ 9600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</si>
  <si>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average users per workday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9 688 235 EUR / 1007 EUR/m2 / 33 m2/person* 252 workdays = 73 500 persons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</si>
  <si>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1 900 000 EUR / 1007 EUR/m2 / 33 m2/person * 252 workdays = 14 400 persons.</t>
  </si>
  <si>
    <t>specific output</t>
  </si>
  <si>
    <r>
      <rPr>
        <b/>
        <sz val="11"/>
        <rFont val="Calibri"/>
        <family val="2"/>
        <charset val="186"/>
        <scheme val="minor"/>
      </rPr>
      <t xml:space="preserve">043 </t>
    </r>
    <r>
      <rPr>
        <sz val="11"/>
        <rFont val="Calibri"/>
        <family val="2"/>
        <charset val="186"/>
        <scheme val="minor"/>
      </rPr>
      <t>Construction of new energy efficient buildings (Naujų efektyviai energiją vartojančių pastatų statyba)</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</si>
  <si>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</si>
  <si>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or premises for economic activity via regeneration, conversion, revitalization of certain urban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Therefore, the typical a developed territory profile assumes that up to 50% of developed territory will not be occupied by infrastructure, buildings or premises, serving to private enterprises or provision of public services and will be open to public; actual scheme in town or rural area may vary depending on the type of investment, scope, type and density of economic activity.  Following these assumptions, target value is calculated as:
estimate = financial allocation  / RCO 114 unit cost as calculated for action 5.1.1 (investment to developed territory ratio (EUR/m2) * 50%
113 390 395 / 43,8 * 50%  ≈ 1 294 411 m2
 rounded to nearest thousand = 1 294 000 m2
2024 target value = 0 due to the complexity of planning and implementation of integrated projects (RCO76) (multiple sectors, multiple territories, multiple levels of governance)</t>
  </si>
  <si>
    <r>
      <t>m</t>
    </r>
    <r>
      <rPr>
        <vertAlign val="superscript"/>
        <sz val="11"/>
        <rFont val="Calibri"/>
        <family val="2"/>
        <scheme val="minor"/>
      </rPr>
      <t>2</t>
    </r>
  </si>
  <si>
    <t>Surface area of renovated / newly developed accessible open public spaces.
The indicator includes open public spaces according to the UN definition: “all places that are publicly owned or of public use, accessible and enjoyable by all, for free and without a profit motive”.
Open public spaces can include parks, community gardens, pocket parks, plazas, squares, river banks, beachfronts, etc.
The indicator does not include significant interventions covered by other common indicators (i.e. where the primary objectives is to modernise roads, rehabilitate land, etc.).
Maintenance and repairs are excluded.</t>
  </si>
  <si>
    <t>Upon completion of output in supported projects</t>
  </si>
  <si>
    <t>Rule 1: Reporting by specific objective
Forecast for selected projects and achieved values, both cumulative to date</t>
  </si>
  <si>
    <t>Specific objective–  5.1. fostering the integrated and inclusive social, economic and environmental development, culture, natural heritage, sustainable tourism and security in urban areas (Skatinti integruotą ir įtraukią socialinę, ekonominę ir aplinkosaugos plėtrą, puoselėti kultūrą, gamtos paveldą, darnų turizmą ir saugumą miestų teritorijose)</t>
  </si>
  <si>
    <t>Specific objective– 5.2. fostering the integrated and inclusive social, economic and environmental local development, culture, natural heritage, sustainable tourism and security in areas other than urban areas (Skatinti integruotą ir įtraukią socialinę, ekonominę ir aplinkosaugos plėtrą vietos lygmeniu, puoselėti kultūrą, gamtos paveldą, darnų turizmą ir saugumą kitose nei miestų teritorijose)</t>
  </si>
  <si>
    <t>5.2.2 Putting the conditions in place to attract private investments and creation of jobs by using special, region-specific resources (Palankių sąlygų privačioms investicijoms pritraukti ir darbo vietoms kūrti sudarymas, panaudojant specifinius, konkretiems regionams būdingus išteklius))</t>
  </si>
  <si>
    <t>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</si>
  <si>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limited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(NUST II Capital region correspons to 1 NUTS III region - Vilnius county).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</si>
  <si>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low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(Mid-West region consists of 9 NUTS III regions).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</si>
  <si>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RCO58</t>
  </si>
  <si>
    <t>Dedicated cycling infrastructure supported (dviračiams skirta infrastruktūra, kuriai suteikta parama)</t>
  </si>
  <si>
    <t>km</t>
  </si>
  <si>
    <t>Fund relevance</t>
  </si>
  <si>
    <t xml:space="preserve">ERDF </t>
  </si>
  <si>
    <t>One year after the completion of output in the supported project.</t>
  </si>
  <si>
    <t>Rule 1: Reporting by specific objective</t>
  </si>
  <si>
    <t>Forecast for selected projects and achieved values, both cumulative to date  (CPR Annex VII, Table 3).</t>
  </si>
  <si>
    <t xml:space="preserve">PO5 </t>
  </si>
  <si>
    <t>The achieved values are estimated ex-post in terms of the number of users using the infrastructure for the year after the physical completion of the intervention.</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</si>
  <si>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4 000 000 EUR / 1084 EUR/m2  ≈ 3700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</si>
  <si>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4 000 000 EUR / 1084 EUR/m2 / 33 m2/person *252 workdays = 28200 persons (rounded to nearest hundred)</t>
  </si>
  <si>
    <r>
      <t>Annual users of dedicated cycling infrastructure (</t>
    </r>
    <r>
      <rPr>
        <sz val="10"/>
        <rFont val="Times New Roman"/>
        <family val="1"/>
      </rPr>
      <t>dviračių infrastruktūros metinis naudotojų skaičius)</t>
    </r>
  </si>
  <si>
    <t xml:space="preserve">Annual users of  cycling infrastructure  for tourism financed by supported projects. </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</si>
  <si>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200 000/34,8 = 5 700 (rounded to the nearest hundred).</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</si>
  <si>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1 058 824 / 34,8 = 30 400 (rounded to the nearest hundred)</t>
  </si>
  <si>
    <t xml:space="preserve">It is assumed that the size of the investment in the bicycle infrastructure per km (The tariff of 1 km) will be similar to that of Task 3.2 and will be ~ 300 000 Eur. 
The target value for 2029 is calculated  2 000 000 /300 000≈6,7.   </t>
  </si>
  <si>
    <t xml:space="preserve">It is assumed that the size of the investment in the bicycle infrastructure per km (The tariff of 1 km) will be similar to that of Task 3.2 and will be ~ 300 000 Eur. 
The target value for 2029 is calculated  5 560 000 /300 000≈18,5. </t>
  </si>
  <si>
    <t>specificoutput</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</si>
  <si>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/75 600 ≈ 34,8 Eur / person.
Target value is obtained by dividing financial allocation by Estimate average investment ratio per annual user.   
53 812 066 / 34,8 ≈ 1 546 300 (rounded to the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</si>
  <si>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care institutions for the disabled ~ 83,4 places /per institution; crisis centres and temporary accommodation for mothers and children ~ 17,5 places / per institution; kindergarden ~ 122 children / institution; i.e., average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133 618 973 / 34,8 ≈ 3 839 600 (rounded to nearest hundred)</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</si>
  <si>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</si>
  <si>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</si>
  <si>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 = financial allocation for RCO 04 *50% / investment to developed territory ratio
11 978 016 * 50% / 43,8 ≈ 136 735 m2
After rounding to 1000 m2 = 137 000 m2
2024 target value = 0 due to the complexity of planning and implementation of integrated projects (RCO76) (multiple sectors, multiple territories, multiple levels of governance).</t>
  </si>
  <si>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(specific product).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estimate2 = financial allocation for RCO 04 * 50% / investment to developed territory ratio
210 989 049 * 50% / 43,8 ≈ 2 408 551 m2
after rounding to 1000 m2 = 2 409 000 m2
2024 target value = 0 due to the complexity of planning and implementation of integrated projects (RCO76) (multiple sectors, multiple territories, multiple levels of governance)</t>
  </si>
  <si>
    <r>
      <rPr>
        <b/>
        <sz val="11"/>
        <rFont val="Calibri"/>
        <family val="2"/>
        <charset val="186"/>
        <scheme val="minor"/>
      </rPr>
      <t xml:space="preserve">083 </t>
    </r>
    <r>
      <rPr>
        <sz val="11"/>
        <rFont val="Calibri"/>
        <family val="2"/>
        <charset val="186"/>
        <scheme val="minor"/>
      </rPr>
      <t>Cycling infrastructure (Dviračių infrastruktūra)</t>
    </r>
  </si>
  <si>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28 653 906 / 43,8 ≈ 654 199  m2 (rounded to nearest thousand: 654 000).
2024 target value = 0 due to the complexity of planning and implementation of integrated projects (RCO76) (multiple sectors, multiple territories, multiple levels of governance)
</t>
  </si>
  <si>
    <t>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(654 000 m2 = 65,4 ha * 20% = 13 ha).</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</si>
  <si>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network. The actual scheme in a particular city or town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18 366 780 / 34,8 ≈  527 800 (rounded to the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</si>
  <si>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73 688 082/ 43,8 ≈ 1 682 376 m2 (rounded to nearest thousand: 1 682 000).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</si>
  <si>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1 682 000 m2= 168,2 ha* 20% = 34 ha
It is assumed that integrated projects will not be limited to site rehabilitation, in all cases rehabilitated land will be used for certain functions (green areas, economic or community activities). </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</si>
  <si>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58 678 421 / 34,8 ≈  1 686 200 (rounded to the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</si>
  <si>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14 117 647 EUR / 1084 EUR/m2  ≈ 13 000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</si>
  <si>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14 117 647 EUR / 1084 EUR/m2 / 33 m2/person *252 workdays = 99 500  persons (rounded to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</si>
  <si>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7 446 264/ 43,8 ≈ 170 006 m2 (rounded to nearest thousand: 170 000).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</si>
  <si>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(170 000 m2 = 17 ha * 20% = 3,4 ha).It is assumed that integrated projects will not be limited to site rehabilitation, in all cases rehabilitated land will be used for certain functions (green areas, economic or community activities). </t>
  </si>
  <si>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and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19 149 256 / 43,8 ≈ 437 198 m2 (rounded to nearest thousand: 437 000).
2024 target value = 0 due to the complexity of planning and implementation of integrated projects (RCO76) (multiple sectors, multiple territories, multiple levels of governance)</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</si>
  <si>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(437 000 m2= 43,7 ha* 20% = 8,7 ha).
It is assumed that integrated projects will not be limited to site rehabilitation, in all cases rehabilitated land will be used for certain functions (green areas, economic or community activities). </t>
  </si>
  <si>
    <t>We have no historic data on the number of users of cycling infrastructure for tourism.It is assumed that one bike path built (modernized) for tourism will last approximately 3 km.That is why, in view of the expected goal of RCO58 (6.7 km), 2 bike paths are planned to be built (modernized).  It is assumed that every equipped (modernised) bicycle route will be driven by ~ 10 people per day during the year (~200 days a year - due to seasonality). Based on these assumptions, the target value for the indicator was set at 4 000 users/year, estimated at 4 000 = 200*10*2</t>
  </si>
  <si>
    <t>We have no historic data on the number of users of cycling infrastructure for tourism. .It is assumed that one bike path built (modernized) for tourism will last approximately 3 km. That is why, in view of the expected goal of RCO58 (18,5 km), 9 bike paths are planned to be built (modernized).  It is assumed that every equipped (modernised) bicycle route will be driven by ~ 10 people per day during the year (~200 days a year - due to seasonality). Based on these assumptions, the target value for the indicator was set -  18 000 users/year, is calculated  18 000 = 200*10*9</t>
  </si>
  <si>
    <t>Annual users of dedicated cycling infrastructure (dviračiams skirtos infrastruktūros metinis naudotojų skaičius)</t>
  </si>
  <si>
    <r>
      <t>Annual users of dedicated cycling infrastructure (</t>
    </r>
    <r>
      <rPr>
        <b/>
        <sz val="11"/>
        <rFont val="Calibri"/>
        <family val="2"/>
        <charset val="186"/>
        <scheme val="minor"/>
      </rPr>
      <t xml:space="preserve"> </t>
    </r>
    <r>
      <rPr>
        <sz val="11"/>
        <rFont val="Calibri"/>
        <family val="2"/>
        <charset val="186"/>
        <scheme val="minor"/>
      </rPr>
      <t>dviračiams skiros  infrastruktūros metinis naudotojų skaičius)</t>
    </r>
  </si>
  <si>
    <t xml:space="preserve">Specific activities shall target groups living in functional zones (or parts of it), other than urban areas, therefore coastal area is understood as municipalities of the Klaipėda region directly bordering the Baltic Sea, excluding the city of Klaipėda. I.e. Neringa, Klaipėda district and Palanga town municipalities.
The baseline value was calculated by adding tourists in coastal area accommodation facilities and one-day visitors to the coastal area (Vca). The value published by the State Data Agency (hereinafter - SDA) is used to calculate the number of tourists to coastal area (Tca2022, = 632 335 in 2022). 
One-day visitors to coastal area (OVCca) are calculated based on 2019 and 2022 SDA data, according to the formula: 
ODVca2022 = ODVkr2019 * PTSca2022 * K2019_2022
where:
ODVca2022 (=870 437) – one day visitors to coastal area in 2022;
ODVkr2019 (=1,656,600) – one day visitors to Klaipėda region in 2019;
PTSca2022 (=39%) – ratio of tourism related jobs in coastal area to Klaipėda region corresponding jobs (NACE v2: I, R90, R93); assuming that the number of jobs in tourism services is related to the number of visitors and tourists;
K2019_2022 (1.33) - growth coeffiecient of the number of tourists in the coastal area from 2019 to 2022; assuming that the dynamics of the number of one-day visitors and tourists are related.
Threfore, baseline value is:
Vca= Tca2022 + ODVca2022 = 632 335 + 870 437 =  1 502 772
Target values ​​for 2029 were calculated basing on the same assumptions, as in the case of the indicator RCR 77, by estimating the average price of 1 additional visitor, attracted by 2014-2020 investments in cultural infrastructure (2014-2020 investment / number of additional visitors + 30% due to price increase: 14,920,939 eur / 215,055 visitors + 30% = 90.2 EUR).
Therefore, taking into account the amount of investment in coastal tourism infrastructure planned in the FZ project of the Klaipėda region (12,000,000 EUR), planned investment amount / cost per visitor = 12,000,000 / 90.2 = 133,038. Final target value: initial number of visitors + number of additional visitors: 1,502,772 + 133,038 = 1,635,810 visitors.
All projects, contributing to this result (by creating public tourism infrastructure) shall also contribute to specific  result "Created or rehabilitated areas, used for economic activity, tourism or recreation", therefore additional allocation for achievement of 2029 target is not planned (estimate ~12 000 000 EUR). </t>
  </si>
  <si>
    <t xml:space="preserve">Data from ITI strategies; State data agency </t>
  </si>
  <si>
    <t>Visitors of tourism sites of coastal area (Pakrantės turizmo vietovių lankytojai)</t>
  </si>
  <si>
    <t>Visitors of tourism sites in coastal area (Pakrantės turizmo vietovių lankytojai)</t>
  </si>
  <si>
    <t>Number of coastal tourism sites supported (paramą gavusių pakrančių turizmo vietovių skaičius)</t>
  </si>
  <si>
    <t>The achieved values are estimated ex-post in terms of the number vistors to coastal area upon completion of all actions of Functional zone strategy, related to coastal tourism infrastructure</t>
  </si>
  <si>
    <t>Anual visitors of tourism sites of coastal area.
Coastal area is understood as municipality (LAU 1 unit), which directly borders the sea, execpt for cities (in case of Lithuania: including Neringa, Klaipėda district and Palanga town municipalities, excluding Klaipėda city municipality) .
Visitor of tourism sites of coastal area is understood as a tourist or one-day visitor to coastal area. It is assumed that such a person uses at least one of the tourism products or services (accommodation, transport, food, culture, recreational activities, water-sport, nautical sport, etc.) and related public infrastructure, present in tourism sites.
​</t>
  </si>
  <si>
    <t>Visitors per year</t>
  </si>
  <si>
    <t>Supported strategy, official statistics</t>
  </si>
  <si>
    <t>Units</t>
  </si>
  <si>
    <t xml:space="preserve">The indicator includes areas, directy bordering the sea, developed by single integrated project for territorial development, which be can used for enganging visitors into coastal tourism activities (swimming, sunbathing, coastal walks, wildlife watching, sailing, scuba diving, fishing and other sea related activities)
</t>
  </si>
  <si>
    <t>Taking into account the draft of the functional zone strategy of the Klaipėda region (2023 version), at least one action envisages the direct creation of public tourism infrastructure for coastal tourism
2024 milestone value = 0 due to the complexity of planning and implementation of integrated projects (RCO76) (multiple sectors, multiple territories, multiple levels of governance), the projects are not expected to be completed in 2024.</t>
  </si>
  <si>
    <r>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t>
    </r>
    <r>
      <rPr>
        <sz val="11"/>
        <rFont val="Calibri"/>
        <family val="2"/>
        <charset val="186"/>
        <scheme val="minor"/>
      </rPr>
      <t xml:space="preserve"> "Created or rehabilitated area, used for economic activity" means the area of a parcel (-s)</t>
    </r>
    <r>
      <rPr>
        <sz val="11"/>
        <rFont val="Calibri"/>
        <family val="2"/>
        <scheme val="minor"/>
      </rPr>
      <t xml:space="preserve">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(&lt;30% built up), forest and seminatural areas, wetlands etc., which are used for tourism and recreation purposes.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town or rural area may vary (30-80% range, average - 50%) depending on the type of investment, scope, type and density of economic activity.
3. fullfils at least 1 of the following conditions:
- average density of enterprises or jobs in developed area corresponds to "hotspot" characteristics: average density of enterprises is no less than 26,0 enterprise / km2 or average density of jobs is no less than 515 jobs / km2.
- Includes or is adjacent to at least one arts, entertainment and recreation facility (NACE R section), natural heritage site or cultural heritage site.</t>
    </r>
  </si>
  <si>
    <t>Justification for the proposed change 2025-03</t>
  </si>
  <si>
    <t>persons</t>
  </si>
  <si>
    <t xml:space="preserve">There is no historical data on the costs of installing shelters. It is assumed that the costs may be close to the costs of achieving the indicator "Floor area of new or reconstructed buildings with primary energy demand at least 20% lower than that of a near-zero energy building", since in both cases the investment is made in the construction or reconstruction of buildings or premises. However, the correction factor of 1.2 is not applied, since in the case of suported action it will not be required to achieve higher than near-zero energy efficiency standarts. Therefore unit cost per installed square meter is 1084 EUR /1.2 = 903 EUR.
According to the technical regulations for construction, the shelter capacity is calculated as approximately 1.5 m2 per person.
Therefore, the capacity of the installed shelters will be equal to 1 300 000 (EUR) / 903 (EUR/m2) /1.5 (m2/person) = 1 000 persons (rounded to nearest hundred).
</t>
  </si>
  <si>
    <t xml:space="preserve">There is no historical data on the costs of installing shelters. It is assumed that the costs may be close to the costs of achieving the indicator "Floor area of new or reconstructed buildings with primary energy demand at least 20% lower than that of a near-zero energy building", since in both cases the investment is made in the construction or reconstruction of buildings or premises. However, the correction factor of 1.2 is not applied, since in the case of the activity under consideration it will not be required to achieve higher than near-zero energy efficiency. Therefore unit cost per installed square meter is 1084 EUR /1.2 = 903 EUR.
According to the technical regulations for construction, the shelter capacity is calculated as approximately 1.5 m2 per person.
Therefore, the capacity of the installed shelters will be equal to 9 200 000 (EUR) / 903 (EUR/m2) /1.5 (m2/person) = 6 800 persons (rounded to nearest hundred).
</t>
  </si>
  <si>
    <r>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t>
    </r>
    <r>
      <rPr>
        <b/>
        <sz val="11"/>
        <rFont val="Calibri"/>
        <family val="2"/>
        <charset val="186"/>
        <scheme val="minor"/>
      </rPr>
      <t xml:space="preserve"> 64 488 082/ 43,8 ≈ 1 472 331 m2 (rounded to nearest thousand:  1 472 000).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</si>
  <si>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b/>
        <sz val="11"/>
        <rFont val="Calibri"/>
        <family val="2"/>
        <charset val="186"/>
        <scheme val="minor"/>
      </rPr>
      <t>1 472 000 m2= 147,2 ha* 20% = 29 ha</t>
    </r>
    <r>
      <rPr>
        <sz val="11"/>
        <rFont val="Calibri"/>
        <family val="2"/>
        <charset val="186"/>
        <scheme val="minor"/>
      </rPr>
      <t xml:space="preserve">
It is assumed that integrated projects will not be limited to site rehabilitation, in all cases rehabilitated land will be used for certain functions (green areas, economic or community activities). </t>
    </r>
  </si>
  <si>
    <r>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t>
    </r>
    <r>
      <rPr>
        <b/>
        <sz val="11"/>
        <rFont val="Calibri"/>
        <family val="2"/>
        <charset val="186"/>
        <scheme val="minor"/>
      </rPr>
      <t>27 353 906 / 43,8 ≈ 624 518 m2 (rounded to nearest thousand: 625 000).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</si>
  <si>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b/>
        <sz val="11"/>
        <rFont val="Calibri"/>
        <family val="2"/>
        <charset val="186"/>
        <scheme val="minor"/>
      </rPr>
      <t>(625 000 m2 = 62,5 ha * 20% = 12,5 ha).</t>
    </r>
  </si>
  <si>
    <t>Number of residents having a secured a place in new or modernized shelters (Gyventojų, kuriems užtikrinta vieta naujose arba modernizuotose priedangose, skaičius)</t>
  </si>
  <si>
    <t>Persons</t>
  </si>
  <si>
    <t>Shelter - an enclosed space or structure designed to protect people from kintetic or explosive weapons such as artilery shells, bombs or missiles. For this indicator, shelters intended for protection for a period of 24 hours or longer are included.
Number of residents having a secured a place is understood as a total capacity of shelter, taking into account that 1.5 m2 of floor area is allocated per resident (capacity=floor area/1.5)</t>
  </si>
  <si>
    <t>Uppon the completion of output in the supported project.</t>
  </si>
  <si>
    <t>No refferences</t>
  </si>
  <si>
    <t>-</t>
  </si>
  <si>
    <t>Number of residents having a secured a place in new or modernized shelters  (Gyventojų, kuriems užtikrinta vieta naujose arba modernizuotose priedangose, skaičius)</t>
  </si>
  <si>
    <t>5.1.1 Ensuring accessibility to public services and sustainable and safe urban environment (viešųjų paslaugų prieinamumo tvarios ir saugios aplinkos užtikrinimas miestuose)</t>
  </si>
  <si>
    <t>Justification for the proposed change 2025-12</t>
  </si>
  <si>
    <r>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t>
    </r>
    <r>
      <rPr>
        <strike/>
        <sz val="11"/>
        <rFont val="Calibri"/>
        <family val="2"/>
        <charset val="186"/>
        <scheme val="minor"/>
      </rPr>
      <t>27 353 906 / 43,8 ≈ 624 518 m2 (rounded to nearest thousand: 625 000).</t>
    </r>
    <r>
      <rPr>
        <sz val="11"/>
        <rFont val="Calibri"/>
        <family val="2"/>
        <charset val="186"/>
        <scheme val="minor"/>
      </rPr>
      <t xml:space="preserve"> </t>
    </r>
    <r>
      <rPr>
        <b/>
        <sz val="11"/>
        <rFont val="Calibri"/>
        <family val="2"/>
        <charset val="186"/>
        <scheme val="minor"/>
      </rPr>
      <t>28 653 906 / 43,8 ≈ 654 199  m2 (rounded to nearest thousand: 654 000).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</si>
  <si>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strike/>
        <sz val="11"/>
        <rFont val="Calibri"/>
        <family val="2"/>
        <charset val="186"/>
        <scheme val="minor"/>
      </rPr>
      <t>(625 000 m2 = 62,5 ha * 20% = 12,5 ha).</t>
    </r>
    <r>
      <rPr>
        <sz val="11"/>
        <rFont val="Calibri"/>
        <family val="2"/>
        <charset val="186"/>
        <scheme val="minor"/>
      </rPr>
      <t xml:space="preserve"> </t>
    </r>
    <r>
      <rPr>
        <b/>
        <sz val="11"/>
        <rFont val="Calibri"/>
        <family val="2"/>
        <charset val="186"/>
        <scheme val="minor"/>
      </rPr>
      <t>(654 000 m2 = 65,4 ha * 20% = 13 ha).</t>
    </r>
  </si>
  <si>
    <r>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t>
    </r>
    <r>
      <rPr>
        <strike/>
        <sz val="11"/>
        <rFont val="Calibri"/>
        <family val="2"/>
        <charset val="186"/>
        <scheme val="minor"/>
      </rPr>
      <t>64 488 082/ 43,8 ≈ 1 472 331 m2 (rounded to nearest thousand:  1 472 000).</t>
    </r>
    <r>
      <rPr>
        <sz val="11"/>
        <rFont val="Calibri"/>
        <family val="2"/>
        <charset val="186"/>
        <scheme val="minor"/>
      </rPr>
      <t xml:space="preserve"> </t>
    </r>
    <r>
      <rPr>
        <b/>
        <sz val="11"/>
        <rFont val="Calibri"/>
        <family val="2"/>
        <charset val="186"/>
        <scheme val="minor"/>
      </rPr>
      <t>73 688 082/ 43,8 ≈ 1 682 376 m2 (rounded to nearest thousand: 1 682 000).</t>
    </r>
    <r>
      <rPr>
        <sz val="11"/>
        <rFont val="Calibri"/>
        <family val="2"/>
        <charset val="186"/>
        <scheme val="minor"/>
      </rPr>
      <t xml:space="preserve">
2024 target value = 0 due to the complexity of planning and implementation of integrated projects (RCO76) (multiple sectors, multiple territories, multiple levels of governance)
</t>
    </r>
  </si>
  <si>
    <r>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t>
    </r>
    <r>
      <rPr>
        <strike/>
        <sz val="11"/>
        <rFont val="Calibri"/>
        <family val="2"/>
        <charset val="186"/>
        <scheme val="minor"/>
      </rPr>
      <t>1 472 000 m2= 147,2 ha* 20% = 29 ha.</t>
    </r>
    <r>
      <rPr>
        <sz val="11"/>
        <rFont val="Calibri"/>
        <family val="2"/>
        <charset val="186"/>
        <scheme val="minor"/>
      </rPr>
      <t xml:space="preserve"> </t>
    </r>
    <r>
      <rPr>
        <b/>
        <sz val="11"/>
        <rFont val="Calibri"/>
        <family val="2"/>
        <charset val="186"/>
        <scheme val="minor"/>
      </rPr>
      <t>1 682 000 m2= 168,2 ha* 20% = 34 ha</t>
    </r>
    <r>
      <rPr>
        <sz val="11"/>
        <rFont val="Calibri"/>
        <family val="2"/>
        <charset val="186"/>
        <scheme val="minor"/>
      </rPr>
      <t xml:space="preserve">
It is assumed that integrated projects will not be limited to site rehabilitation, in all cases rehabilitated land will be used for certain functions (green areas, economic or community activities). </t>
    </r>
  </si>
  <si>
    <t>The indicator is deleted due to the transfer of activities to special priority 13.</t>
  </si>
  <si>
    <t>The co-financing rate has been revised, but the calculation of the indicator targets is still based on the previous rate.</t>
  </si>
  <si>
    <t xml:space="preserve">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</si>
</sst>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_-;\-* #,##0_-;_-* &quot;-&quot;??_-;_-@_-"/>
    <numFmt numFmtId="166" formatCode="#,##0.0"/>
  </numFmts>
  <fonts count="17" x14ac:knownFonts="1">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vertAlign val="superscript"/>
      <sz val="11"/>
      <name val="Calibri"/>
      <family val="2"/>
      <charset val="186"/>
      <scheme val="minor"/>
    </font>
    <font>
      <sz val="11"/>
      <color rgb="FFFF0000"/>
      <name val="Calibri"/>
      <family val="2"/>
      <charset val="186"/>
      <scheme val="minor"/>
    </font>
    <font>
      <sz val="11"/>
      <color rgb="FF00B050"/>
      <name val="Calibri"/>
      <family val="2"/>
      <charset val="186"/>
      <scheme val="minor"/>
    </font>
    <font>
      <sz val="11"/>
      <name val="Calibri"/>
      <family val="2"/>
      <scheme val="minor"/>
    </font>
    <font>
      <sz val="11"/>
      <color rgb="FF0070C0"/>
      <name val="Calibri"/>
      <family val="2"/>
      <charset val="186"/>
      <scheme val="minor"/>
    </font>
    <font>
      <sz val="11"/>
      <color theme="1"/>
      <name val="Calibri"/>
      <family val="2"/>
      <charset val="186"/>
      <scheme val="minor"/>
    </font>
    <font>
      <vertAlign val="superscript"/>
      <sz val="11"/>
      <name val="Calibri"/>
      <family val="2"/>
      <scheme val="minor"/>
    </font>
    <font>
      <b/>
      <sz val="10"/>
      <color rgb="FF000000"/>
      <name val="Times New Roman"/>
      <family val="1"/>
      <charset val="186"/>
    </font>
    <font>
      <sz val="10"/>
      <color rgb="FF000000"/>
      <name val="Times New Roman"/>
      <family val="1"/>
      <charset val="186"/>
    </font>
    <font>
      <sz val="10"/>
      <name val="Times New Roman"/>
      <family val="1"/>
    </font>
    <font>
      <strike/>
      <sz val="11"/>
      <name val="Calibri"/>
      <family val="2"/>
      <charset val="186"/>
      <scheme val="minor"/>
    </font>
    <font>
      <b/>
      <strike/>
      <sz val="10"/>
      <color rgb="FF000000"/>
      <name val="Times New Roman"/>
      <family val="1"/>
      <charset val="186"/>
    </font>
    <font>
      <strike/>
      <sz val="10"/>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0" borderId="0"/>
    <xf numFmtId="43" fontId="1"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cellStyleXfs>
  <cellXfs count="207">
    <xf numFmtId="0" fontId="0" fillId="0" borderId="0" xfId="0"/>
    <xf numFmtId="0" fontId="3" fillId="0" borderId="0" xfId="1" applyFont="1" applyAlignment="1">
      <alignment wrapText="1"/>
    </xf>
    <xf numFmtId="0" fontId="3" fillId="2" borderId="1" xfId="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0" fontId="7" fillId="0" borderId="0" xfId="0" applyFont="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center" vertical="center"/>
    </xf>
    <xf numFmtId="0" fontId="3" fillId="2" borderId="6"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2" fillId="2" borderId="18" xfId="1" applyFont="1" applyFill="1" applyBorder="1" applyAlignment="1">
      <alignment horizontal="center" vertical="top" wrapText="1"/>
    </xf>
    <xf numFmtId="0" fontId="3" fillId="2" borderId="22" xfId="1" applyFont="1" applyFill="1" applyBorder="1" applyAlignment="1">
      <alignment vertical="top" wrapText="1"/>
    </xf>
    <xf numFmtId="0" fontId="3" fillId="2" borderId="18" xfId="1" applyFont="1" applyFill="1" applyBorder="1" applyAlignment="1">
      <alignment horizontal="center" vertical="center" wrapText="1"/>
    </xf>
    <xf numFmtId="3" fontId="3" fillId="2" borderId="18" xfId="2" applyNumberFormat="1" applyFont="1" applyFill="1" applyBorder="1" applyAlignment="1">
      <alignment horizontal="center" vertical="center" wrapText="1"/>
    </xf>
    <xf numFmtId="166" fontId="3" fillId="2" borderId="18" xfId="2" applyNumberFormat="1" applyFont="1" applyFill="1" applyBorder="1" applyAlignment="1">
      <alignment horizontal="center" vertical="center" wrapText="1"/>
    </xf>
    <xf numFmtId="2" fontId="7" fillId="0" borderId="1" xfId="0" quotePrefix="1" applyNumberFormat="1" applyFont="1" applyBorder="1" applyAlignment="1">
      <alignment vertical="center" wrapText="1"/>
    </xf>
    <xf numFmtId="0" fontId="3" fillId="2" borderId="4" xfId="1" applyFont="1" applyFill="1" applyBorder="1" applyAlignment="1">
      <alignment horizontal="center" vertical="center" wrapText="1"/>
    </xf>
    <xf numFmtId="0" fontId="5" fillId="0" borderId="0" xfId="1" applyFont="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0" fillId="0" borderId="0" xfId="0" applyAlignment="1">
      <alignment wrapText="1"/>
    </xf>
    <xf numFmtId="3" fontId="3" fillId="2" borderId="4"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0" fontId="3" fillId="2" borderId="0" xfId="1" applyFont="1" applyFill="1" applyAlignment="1">
      <alignment wrapText="1"/>
    </xf>
    <xf numFmtId="165" fontId="3" fillId="2" borderId="0" xfId="2" applyNumberFormat="1" applyFont="1" applyFill="1" applyAlignment="1">
      <alignment wrapText="1"/>
    </xf>
    <xf numFmtId="0" fontId="2" fillId="2" borderId="0" xfId="1" applyFont="1" applyFill="1" applyAlignment="1">
      <alignment horizontal="left" vertical="top"/>
    </xf>
    <xf numFmtId="0" fontId="3" fillId="2" borderId="0" xfId="1" applyFont="1" applyFill="1" applyAlignment="1">
      <alignment horizontal="left" vertical="top"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0" fontId="3" fillId="2" borderId="0" xfId="1" applyFont="1" applyFill="1" applyAlignment="1">
      <alignment horizontal="left" vertical="center" wrapText="1"/>
    </xf>
    <xf numFmtId="4" fontId="3" fillId="2" borderId="0" xfId="1" applyNumberFormat="1" applyFont="1" applyFill="1" applyAlignment="1">
      <alignment horizontal="center" vertical="top" wrapText="1"/>
    </xf>
    <xf numFmtId="3" fontId="3" fillId="2" borderId="0" xfId="1" applyNumberFormat="1" applyFont="1" applyFill="1" applyAlignment="1">
      <alignment wrapText="1"/>
    </xf>
    <xf numFmtId="3" fontId="3" fillId="2" borderId="0" xfId="1" applyNumberFormat="1" applyFont="1" applyFill="1" applyAlignment="1">
      <alignment horizontal="center" vertical="top" wrapText="1"/>
    </xf>
    <xf numFmtId="0" fontId="3" fillId="2" borderId="0" xfId="1" applyFont="1" applyFill="1" applyAlignment="1">
      <alignment horizontal="center" vertical="center" wrapText="1"/>
    </xf>
    <xf numFmtId="0" fontId="3" fillId="2" borderId="0" xfId="1" applyFont="1" applyFill="1" applyAlignment="1">
      <alignment horizontal="center" vertical="top" wrapText="1"/>
    </xf>
    <xf numFmtId="3" fontId="3" fillId="2" borderId="0" xfId="2" applyNumberFormat="1" applyFont="1" applyFill="1" applyBorder="1" applyAlignment="1">
      <alignment horizontal="center" vertical="center" wrapText="1"/>
    </xf>
    <xf numFmtId="0" fontId="3" fillId="2" borderId="0" xfId="1" applyFont="1" applyFill="1" applyAlignment="1">
      <alignment vertical="center" wrapText="1"/>
    </xf>
    <xf numFmtId="0" fontId="3" fillId="2" borderId="0" xfId="0" applyFont="1" applyFill="1"/>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 fontId="3" fillId="2" borderId="0" xfId="1" applyNumberFormat="1" applyFont="1" applyFill="1" applyAlignment="1">
      <alignment wrapText="1"/>
    </xf>
    <xf numFmtId="166" fontId="3" fillId="2" borderId="1" xfId="2" applyNumberFormat="1" applyFont="1" applyFill="1" applyBorder="1" applyAlignment="1">
      <alignment horizontal="center" vertical="center" wrapText="1"/>
    </xf>
    <xf numFmtId="3" fontId="3" fillId="2" borderId="0" xfId="0" applyNumberFormat="1" applyFont="1" applyFill="1"/>
    <xf numFmtId="3"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6" fontId="3" fillId="2" borderId="2" xfId="2" applyNumberFormat="1" applyFont="1" applyFill="1" applyBorder="1" applyAlignment="1">
      <alignment horizontal="center" vertical="center" wrapText="1"/>
    </xf>
    <xf numFmtId="0" fontId="3" fillId="2" borderId="1" xfId="1" applyFont="1" applyFill="1" applyBorder="1" applyAlignment="1">
      <alignment vertical="center" wrapText="1"/>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vertical="top"/>
    </xf>
    <xf numFmtId="0" fontId="2" fillId="2" borderId="18" xfId="1" applyFont="1" applyFill="1" applyBorder="1" applyAlignment="1">
      <alignment horizontal="left" vertical="top" wrapText="1"/>
    </xf>
    <xf numFmtId="0" fontId="2" fillId="2" borderId="2" xfId="1" applyFont="1" applyFill="1" applyBorder="1" applyAlignment="1">
      <alignment horizontal="center" vertical="top" wrapText="1"/>
    </xf>
    <xf numFmtId="164" fontId="3" fillId="2" borderId="0" xfId="3" applyFont="1" applyFill="1"/>
    <xf numFmtId="4" fontId="3" fillId="2" borderId="0" xfId="0" applyNumberFormat="1" applyFont="1" applyFill="1"/>
    <xf numFmtId="4" fontId="3" fillId="2" borderId="0" xfId="1" applyNumberFormat="1" applyFont="1" applyFill="1" applyAlignment="1">
      <alignment horizontal="left" vertical="top" wrapText="1"/>
    </xf>
    <xf numFmtId="0" fontId="2" fillId="2" borderId="7" xfId="0" applyFont="1" applyFill="1" applyBorder="1" applyAlignment="1">
      <alignment horizontal="center" vertical="center" wrapText="1"/>
    </xf>
    <xf numFmtId="3" fontId="3" fillId="3" borderId="1" xfId="2" applyNumberFormat="1"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2" fontId="7" fillId="3" borderId="1" xfId="0" quotePrefix="1" applyNumberFormat="1" applyFont="1" applyFill="1" applyBorder="1" applyAlignment="1">
      <alignment vertical="center" wrapText="1"/>
    </xf>
    <xf numFmtId="0" fontId="7" fillId="3" borderId="1" xfId="0" applyFont="1" applyFill="1" applyBorder="1" applyAlignment="1">
      <alignment wrapText="1"/>
    </xf>
    <xf numFmtId="0" fontId="7" fillId="3" borderId="1" xfId="0" applyFont="1" applyFill="1" applyBorder="1" applyAlignment="1">
      <alignment horizontal="left" vertical="top" wrapText="1"/>
    </xf>
    <xf numFmtId="0" fontId="11" fillId="3" borderId="1" xfId="0" applyFont="1" applyFill="1" applyBorder="1" applyAlignment="1">
      <alignment vertical="center"/>
    </xf>
    <xf numFmtId="0" fontId="12" fillId="3" borderId="1" xfId="0" applyFont="1" applyFill="1" applyBorder="1" applyAlignment="1">
      <alignment vertical="center"/>
    </xf>
    <xf numFmtId="0" fontId="11" fillId="3" borderId="1" xfId="0" applyFont="1" applyFill="1" applyBorder="1" applyAlignment="1">
      <alignment vertical="center" wrapText="1"/>
    </xf>
    <xf numFmtId="0" fontId="12" fillId="3" borderId="1" xfId="0" applyFont="1" applyFill="1" applyBorder="1" applyAlignment="1">
      <alignment vertical="center" wrapText="1"/>
    </xf>
    <xf numFmtId="4" fontId="3" fillId="2" borderId="3" xfId="1" applyNumberFormat="1" applyFont="1" applyFill="1" applyBorder="1" applyAlignment="1">
      <alignment horizontal="center" vertical="top" wrapText="1"/>
    </xf>
    <xf numFmtId="0" fontId="3" fillId="0" borderId="1" xfId="1" applyFont="1" applyBorder="1" applyAlignment="1">
      <alignment wrapText="1"/>
    </xf>
    <xf numFmtId="0" fontId="3" fillId="2" borderId="19" xfId="1" applyFont="1" applyFill="1" applyBorder="1" applyAlignment="1">
      <alignment vertical="center" wrapText="1"/>
    </xf>
    <xf numFmtId="0" fontId="3" fillId="2" borderId="6" xfId="1" applyFont="1" applyFill="1" applyBorder="1" applyAlignment="1">
      <alignment vertical="center" wrapText="1"/>
    </xf>
    <xf numFmtId="0" fontId="3" fillId="2" borderId="6" xfId="1" applyFont="1" applyFill="1" applyBorder="1" applyAlignment="1">
      <alignment vertical="top" wrapText="1"/>
    </xf>
    <xf numFmtId="0" fontId="5" fillId="0" borderId="1" xfId="1" applyFont="1" applyBorder="1" applyAlignment="1">
      <alignment vertical="center" wrapText="1"/>
    </xf>
    <xf numFmtId="0" fontId="3" fillId="2" borderId="1" xfId="1" applyFont="1" applyFill="1" applyBorder="1" applyAlignment="1">
      <alignment vertical="top" wrapText="1"/>
    </xf>
    <xf numFmtId="0" fontId="3" fillId="2" borderId="1" xfId="1" applyFont="1" applyFill="1" applyBorder="1" applyAlignment="1">
      <alignment vertical="center"/>
    </xf>
    <xf numFmtId="3" fontId="3" fillId="2" borderId="1" xfId="1" applyNumberFormat="1" applyFont="1" applyFill="1" applyBorder="1" applyAlignment="1">
      <alignment vertical="top" wrapText="1"/>
    </xf>
    <xf numFmtId="3" fontId="3" fillId="2" borderId="1" xfId="1" applyNumberFormat="1" applyFont="1" applyFill="1" applyBorder="1" applyAlignment="1">
      <alignment vertical="center" wrapText="1"/>
    </xf>
    <xf numFmtId="0" fontId="3" fillId="2" borderId="27" xfId="1" applyFont="1" applyFill="1" applyBorder="1" applyAlignment="1">
      <alignment vertical="center" wrapText="1"/>
    </xf>
    <xf numFmtId="0" fontId="3" fillId="3" borderId="22" xfId="1" applyFont="1" applyFill="1" applyBorder="1" applyAlignment="1">
      <alignment vertical="top" wrapText="1"/>
    </xf>
    <xf numFmtId="166" fontId="3" fillId="3" borderId="1" xfId="2" applyNumberFormat="1" applyFont="1" applyFill="1" applyBorder="1" applyAlignment="1">
      <alignment horizontal="center" vertical="center" wrapText="1"/>
    </xf>
    <xf numFmtId="3" fontId="14" fillId="3" borderId="3" xfId="1" applyNumberFormat="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6" xfId="1" applyFont="1" applyFill="1" applyBorder="1" applyAlignment="1">
      <alignment horizontal="center" vertical="center" wrapText="1"/>
    </xf>
    <xf numFmtId="3" fontId="14" fillId="3" borderId="1" xfId="2" applyNumberFormat="1" applyFont="1" applyFill="1" applyBorder="1" applyAlignment="1">
      <alignment horizontal="center" vertical="center" wrapText="1"/>
    </xf>
    <xf numFmtId="4" fontId="14" fillId="3" borderId="1" xfId="1" applyNumberFormat="1" applyFont="1" applyFill="1" applyBorder="1" applyAlignment="1">
      <alignment horizontal="center" vertical="center" wrapText="1"/>
    </xf>
    <xf numFmtId="0" fontId="5" fillId="0" borderId="6" xfId="1" applyFont="1" applyBorder="1" applyAlignment="1">
      <alignment vertical="center" wrapText="1"/>
    </xf>
    <xf numFmtId="0" fontId="8" fillId="0" borderId="6" xfId="1" applyFont="1" applyBorder="1" applyAlignment="1">
      <alignment vertical="center" wrapText="1"/>
    </xf>
    <xf numFmtId="0" fontId="3" fillId="3" borderId="6" xfId="1" applyFont="1" applyFill="1" applyBorder="1" applyAlignment="1">
      <alignment vertical="top" wrapText="1"/>
    </xf>
    <xf numFmtId="0" fontId="3" fillId="3" borderId="6" xfId="1" applyFont="1" applyFill="1" applyBorder="1" applyAlignment="1">
      <alignment vertical="center" wrapText="1"/>
    </xf>
    <xf numFmtId="0" fontId="14" fillId="3" borderId="6" xfId="1" applyFont="1" applyFill="1" applyBorder="1" applyAlignment="1">
      <alignment vertical="top" wrapText="1"/>
    </xf>
    <xf numFmtId="0" fontId="3" fillId="0" borderId="6" xfId="1" applyFont="1" applyBorder="1" applyAlignment="1">
      <alignment wrapText="1"/>
    </xf>
    <xf numFmtId="0" fontId="5" fillId="0" borderId="6" xfId="1" applyFont="1" applyBorder="1" applyAlignment="1">
      <alignment vertical="top" wrapText="1"/>
    </xf>
    <xf numFmtId="0" fontId="6" fillId="0" borderId="6" xfId="1" applyFont="1" applyBorder="1" applyAlignment="1">
      <alignment vertical="center" wrapText="1"/>
    </xf>
    <xf numFmtId="3" fontId="14" fillId="3" borderId="1" xfId="1" applyNumberFormat="1" applyFont="1" applyFill="1" applyBorder="1" applyAlignment="1">
      <alignment horizontal="center" vertical="center" wrapText="1"/>
    </xf>
    <xf numFmtId="0" fontId="5" fillId="0" borderId="19" xfId="1" applyFont="1" applyBorder="1" applyAlignment="1">
      <alignment vertical="center" wrapText="1"/>
    </xf>
    <xf numFmtId="0" fontId="15" fillId="4" borderId="1" xfId="0" applyFont="1" applyFill="1" applyBorder="1" applyAlignment="1">
      <alignment horizontal="center" vertical="center"/>
    </xf>
    <xf numFmtId="0" fontId="15" fillId="4" borderId="1" xfId="0" applyFont="1" applyFill="1" applyBorder="1" applyAlignment="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0" fontId="15" fillId="4" borderId="1" xfId="0" applyFont="1" applyFill="1" applyBorder="1" applyAlignment="1">
      <alignment vertical="center" wrapText="1"/>
    </xf>
    <xf numFmtId="0" fontId="16" fillId="4" borderId="1" xfId="0" applyFont="1" applyFill="1" applyBorder="1" applyAlignment="1">
      <alignment vertical="center" wrapText="1"/>
    </xf>
    <xf numFmtId="0" fontId="3" fillId="3" borderId="1" xfId="1" applyFont="1" applyFill="1" applyBorder="1" applyAlignment="1">
      <alignment vertical="center" wrapText="1"/>
    </xf>
    <xf numFmtId="0" fontId="2" fillId="3" borderId="6" xfId="1" applyFont="1" applyFill="1" applyBorder="1" applyAlignment="1">
      <alignment vertical="top" wrapText="1"/>
    </xf>
    <xf numFmtId="0" fontId="5" fillId="0" borderId="1" xfId="1" applyFont="1" applyBorder="1" applyAlignment="1">
      <alignment vertical="top" wrapText="1"/>
    </xf>
    <xf numFmtId="0" fontId="3" fillId="2" borderId="2" xfId="1" applyFont="1" applyFill="1" applyBorder="1" applyAlignment="1">
      <alignment horizontal="center" vertical="top" wrapText="1"/>
    </xf>
    <xf numFmtId="0" fontId="3" fillId="2" borderId="3" xfId="1" applyFont="1" applyFill="1" applyBorder="1" applyAlignment="1">
      <alignment horizontal="center" vertical="top" wrapText="1"/>
    </xf>
    <xf numFmtId="0" fontId="3" fillId="2" borderId="17" xfId="1" applyFont="1" applyFill="1" applyBorder="1" applyAlignment="1">
      <alignment horizontal="center" vertical="top" wrapText="1"/>
    </xf>
    <xf numFmtId="0" fontId="3" fillId="2" borderId="4" xfId="1" applyFont="1" applyFill="1" applyBorder="1" applyAlignment="1">
      <alignment horizontal="center" vertical="top" wrapText="1"/>
    </xf>
    <xf numFmtId="3" fontId="3" fillId="2" borderId="2"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3" fontId="3" fillId="2" borderId="17" xfId="1" applyNumberFormat="1" applyFont="1" applyFill="1" applyBorder="1" applyAlignment="1">
      <alignment horizontal="center" vertical="top" wrapText="1"/>
    </xf>
    <xf numFmtId="3" fontId="3" fillId="2" borderId="4" xfId="1" applyNumberFormat="1" applyFont="1" applyFill="1" applyBorder="1" applyAlignment="1">
      <alignment horizontal="center" vertical="top" wrapText="1"/>
    </xf>
    <xf numFmtId="0" fontId="2" fillId="2" borderId="12" xfId="1" applyFont="1" applyFill="1" applyBorder="1" applyAlignment="1">
      <alignment horizontal="center" vertical="top" wrapText="1"/>
    </xf>
    <xf numFmtId="0" fontId="2" fillId="2" borderId="14" xfId="1" applyFont="1" applyFill="1" applyBorder="1" applyAlignment="1">
      <alignment horizontal="center"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7" xfId="0" applyFont="1" applyFill="1" applyBorder="1" applyAlignment="1">
      <alignment horizontal="center" vertical="top"/>
    </xf>
    <xf numFmtId="3" fontId="3" fillId="2" borderId="2" xfId="1" applyNumberFormat="1" applyFont="1" applyFill="1" applyBorder="1" applyAlignment="1">
      <alignment horizontal="center" vertical="top"/>
    </xf>
    <xf numFmtId="3" fontId="3" fillId="2" borderId="3" xfId="1" applyNumberFormat="1" applyFont="1" applyFill="1" applyBorder="1" applyAlignment="1">
      <alignment horizontal="center" vertical="top"/>
    </xf>
    <xf numFmtId="3" fontId="3" fillId="2" borderId="17" xfId="1" applyNumberFormat="1" applyFont="1" applyFill="1" applyBorder="1" applyAlignment="1">
      <alignment horizontal="center" vertical="top"/>
    </xf>
    <xf numFmtId="3" fontId="3" fillId="2" borderId="11" xfId="1" applyNumberFormat="1" applyFont="1" applyFill="1" applyBorder="1" applyAlignment="1">
      <alignment horizontal="center" vertical="top" wrapText="1"/>
    </xf>
    <xf numFmtId="3" fontId="3" fillId="3" borderId="2" xfId="1" applyNumberFormat="1" applyFont="1" applyFill="1" applyBorder="1" applyAlignment="1">
      <alignment horizontal="center" vertical="top" wrapText="1"/>
    </xf>
    <xf numFmtId="3" fontId="3" fillId="3" borderId="4" xfId="1" applyNumberFormat="1" applyFont="1" applyFill="1" applyBorder="1" applyAlignment="1">
      <alignment horizontal="center" vertical="top" wrapText="1"/>
    </xf>
    <xf numFmtId="0" fontId="3" fillId="2" borderId="24" xfId="1" applyFont="1" applyFill="1" applyBorder="1" applyAlignment="1">
      <alignment horizontal="center" vertical="top" wrapText="1"/>
    </xf>
    <xf numFmtId="0" fontId="3" fillId="2" borderId="21" xfId="1" applyFont="1" applyFill="1" applyBorder="1" applyAlignment="1">
      <alignment horizontal="center" vertical="top" wrapText="1"/>
    </xf>
    <xf numFmtId="0" fontId="3" fillId="2" borderId="16" xfId="1" applyFont="1" applyFill="1" applyBorder="1" applyAlignment="1">
      <alignment horizontal="center" vertical="top" wrapText="1"/>
    </xf>
    <xf numFmtId="3" fontId="3" fillId="2" borderId="2" xfId="0" applyNumberFormat="1" applyFont="1" applyFill="1" applyBorder="1" applyAlignment="1">
      <alignment horizontal="center" vertical="top"/>
    </xf>
    <xf numFmtId="3" fontId="3" fillId="2" borderId="3" xfId="0" applyNumberFormat="1" applyFont="1" applyFill="1" applyBorder="1" applyAlignment="1">
      <alignment horizontal="center" vertical="top"/>
    </xf>
    <xf numFmtId="3" fontId="3" fillId="2" borderId="17" xfId="0" applyNumberFormat="1" applyFont="1" applyFill="1" applyBorder="1" applyAlignment="1">
      <alignment horizontal="center" vertical="top"/>
    </xf>
    <xf numFmtId="0" fontId="2" fillId="2" borderId="1" xfId="1" applyFont="1" applyFill="1" applyBorder="1" applyAlignment="1">
      <alignment horizontal="center" vertical="top" wrapText="1"/>
    </xf>
    <xf numFmtId="4" fontId="3" fillId="2" borderId="2" xfId="1" quotePrefix="1" applyNumberFormat="1" applyFont="1" applyFill="1" applyBorder="1" applyAlignment="1">
      <alignment horizontal="center" vertical="top" wrapText="1"/>
    </xf>
    <xf numFmtId="4" fontId="3" fillId="2" borderId="4" xfId="1" quotePrefix="1" applyNumberFormat="1" applyFont="1" applyFill="1" applyBorder="1" applyAlignment="1">
      <alignment horizontal="center" vertical="top" wrapText="1"/>
    </xf>
    <xf numFmtId="4" fontId="3" fillId="2" borderId="1" xfId="1" quotePrefix="1" applyNumberFormat="1" applyFont="1" applyFill="1" applyBorder="1" applyAlignment="1">
      <alignment horizontal="center" vertical="top" wrapText="1"/>
    </xf>
    <xf numFmtId="0" fontId="3" fillId="2" borderId="10" xfId="1" applyFont="1" applyFill="1" applyBorder="1" applyAlignment="1">
      <alignment horizontal="center" vertical="top" wrapText="1"/>
    </xf>
    <xf numFmtId="0" fontId="3" fillId="2" borderId="23" xfId="1" applyFont="1" applyFill="1" applyBorder="1" applyAlignment="1">
      <alignment horizontal="center" vertical="top" wrapText="1"/>
    </xf>
    <xf numFmtId="3" fontId="3" fillId="2" borderId="11"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0" fontId="2" fillId="2" borderId="11" xfId="1" applyFont="1" applyFill="1" applyBorder="1" applyAlignment="1">
      <alignment horizontal="center" vertical="top" wrapText="1"/>
    </xf>
    <xf numFmtId="0" fontId="2" fillId="2" borderId="3" xfId="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2" borderId="3" xfId="1" applyNumberFormat="1" applyFont="1" applyFill="1" applyBorder="1" applyAlignment="1">
      <alignment horizontal="center" vertical="top" wrapText="1"/>
    </xf>
    <xf numFmtId="4" fontId="3" fillId="2" borderId="4" xfId="1" applyNumberFormat="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6" xfId="1" applyFont="1" applyFill="1" applyBorder="1" applyAlignment="1">
      <alignment horizontal="center" vertical="top" wrapText="1"/>
    </xf>
    <xf numFmtId="0" fontId="2" fillId="2" borderId="17" xfId="1" applyFont="1" applyFill="1" applyBorder="1" applyAlignment="1">
      <alignment horizontal="center" vertical="top" wrapText="1"/>
    </xf>
    <xf numFmtId="0" fontId="2" fillId="2" borderId="13"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4" fontId="3" fillId="2" borderId="11" xfId="1" applyNumberFormat="1" applyFont="1" applyFill="1" applyBorder="1" applyAlignment="1">
      <alignment horizontal="center" vertical="top" wrapText="1"/>
    </xf>
    <xf numFmtId="0" fontId="2" fillId="2" borderId="28" xfId="1" applyFont="1" applyFill="1" applyBorder="1" applyAlignment="1">
      <alignment horizontal="center" vertical="top" wrapText="1"/>
    </xf>
    <xf numFmtId="0" fontId="2" fillId="2" borderId="29" xfId="1" applyFont="1" applyFill="1" applyBorder="1" applyAlignment="1">
      <alignment horizontal="center" vertical="top" wrapText="1"/>
    </xf>
    <xf numFmtId="165" fontId="2" fillId="2" borderId="11" xfId="2" applyNumberFormat="1" applyFont="1" applyFill="1" applyBorder="1" applyAlignment="1">
      <alignment horizontal="center" vertical="top" wrapText="1"/>
    </xf>
    <xf numFmtId="165" fontId="2" fillId="2" borderId="17" xfId="2" applyNumberFormat="1" applyFont="1" applyFill="1" applyBorder="1" applyAlignment="1">
      <alignment horizontal="center" vertical="top" wrapText="1"/>
    </xf>
    <xf numFmtId="0" fontId="2" fillId="0" borderId="1" xfId="1" applyFont="1" applyBorder="1" applyAlignment="1">
      <alignment horizontal="center" vertical="center" wrapText="1"/>
    </xf>
    <xf numFmtId="0" fontId="2" fillId="3" borderId="25" xfId="1" applyFont="1" applyFill="1" applyBorder="1" applyAlignment="1">
      <alignment horizontal="center" vertical="center" wrapText="1"/>
    </xf>
    <xf numFmtId="0" fontId="2" fillId="3" borderId="20"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 xfId="1" applyFont="1" applyFill="1" applyBorder="1" applyAlignment="1">
      <alignment horizontal="left" vertical="center" wrapText="1"/>
    </xf>
    <xf numFmtId="3" fontId="3" fillId="2" borderId="2" xfId="1" applyNumberFormat="1" applyFont="1" applyFill="1" applyBorder="1" applyAlignment="1">
      <alignment horizontal="center" vertical="center" wrapText="1"/>
    </xf>
    <xf numFmtId="3" fontId="3" fillId="2" borderId="4" xfId="1" applyNumberFormat="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 fillId="2" borderId="0" xfId="1" applyFont="1" applyFill="1" applyAlignment="1">
      <alignment horizontal="left" vertical="top" wrapText="1"/>
    </xf>
    <xf numFmtId="0" fontId="2" fillId="2" borderId="1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3" fillId="2" borderId="25" xfId="1" applyFont="1" applyFill="1" applyBorder="1" applyAlignment="1">
      <alignment horizontal="center" vertical="top" wrapText="1"/>
    </xf>
    <xf numFmtId="0" fontId="3" fillId="2" borderId="26" xfId="1" applyFont="1" applyFill="1" applyBorder="1" applyAlignment="1">
      <alignment horizontal="center" vertical="top" wrapText="1"/>
    </xf>
    <xf numFmtId="0" fontId="3" fillId="2" borderId="20" xfId="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3" fillId="2" borderId="1" xfId="1" applyFont="1" applyFill="1" applyBorder="1" applyAlignment="1">
      <alignment horizontal="center" vertical="top" wrapText="1"/>
    </xf>
    <xf numFmtId="164" fontId="3" fillId="2" borderId="2" xfId="3" applyFont="1" applyFill="1" applyBorder="1" applyAlignment="1">
      <alignment horizontal="center" vertical="top" wrapText="1"/>
    </xf>
    <xf numFmtId="164" fontId="3" fillId="2" borderId="3" xfId="3" applyFont="1" applyFill="1" applyBorder="1" applyAlignment="1">
      <alignment horizontal="center" vertical="top" wrapText="1"/>
    </xf>
    <xf numFmtId="164" fontId="3" fillId="2" borderId="4" xfId="3" applyFont="1" applyFill="1" applyBorder="1" applyAlignment="1">
      <alignment horizontal="center" vertical="top" wrapText="1"/>
    </xf>
    <xf numFmtId="0" fontId="2" fillId="2" borderId="15" xfId="1" applyFont="1" applyFill="1" applyBorder="1" applyAlignment="1">
      <alignment horizontal="center" vertical="top" wrapText="1"/>
    </xf>
    <xf numFmtId="0" fontId="2" fillId="2" borderId="18" xfId="1" applyFont="1" applyFill="1" applyBorder="1" applyAlignment="1">
      <alignment horizontal="center" vertical="top" wrapText="1"/>
    </xf>
    <xf numFmtId="165" fontId="2" fillId="2" borderId="15" xfId="2" applyNumberFormat="1" applyFont="1" applyFill="1" applyBorder="1" applyAlignment="1">
      <alignment horizontal="center" vertical="top" wrapText="1"/>
    </xf>
    <xf numFmtId="165" fontId="2" fillId="2" borderId="18" xfId="2" applyNumberFormat="1" applyFont="1" applyFill="1" applyBorder="1" applyAlignment="1">
      <alignment horizontal="center" vertical="top" wrapText="1"/>
    </xf>
    <xf numFmtId="0" fontId="3" fillId="2" borderId="11" xfId="1" applyFont="1" applyFill="1" applyBorder="1" applyAlignment="1">
      <alignment horizontal="center" vertical="top" wrapText="1"/>
    </xf>
    <xf numFmtId="4" fontId="3" fillId="2" borderId="2" xfId="1" quotePrefix="1" applyNumberFormat="1" applyFont="1" applyFill="1" applyBorder="1" applyAlignment="1">
      <alignment horizontal="center" vertical="center" wrapText="1"/>
    </xf>
    <xf numFmtId="4" fontId="3" fillId="2" borderId="4" xfId="1" quotePrefix="1" applyNumberFormat="1" applyFont="1" applyFill="1" applyBorder="1" applyAlignment="1">
      <alignment horizontal="center" vertical="center" wrapText="1"/>
    </xf>
    <xf numFmtId="3" fontId="3" fillId="2" borderId="3"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0" fontId="2" fillId="2" borderId="1" xfId="1"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cellXfs>
  <cellStyles count="5">
    <cellStyle name="Įprastas" xfId="0" builtinId="0"/>
    <cellStyle name="Įprastas 2" xfId="1" xr:uid="{00000000-0005-0000-0000-000001000000}"/>
    <cellStyle name="Kablelis" xfId="3" builtinId="3"/>
    <cellStyle name="Kablelis 2" xfId="2" xr:uid="{00000000-0005-0000-0000-000003000000}"/>
    <cellStyle name="Kablelis 2 2" xfId="4" xr:uid="{AB309149-CE10-4AC1-976E-541F9D9E888A}"/>
  </cellStyles>
  <dxfs count="0"/>
  <tableStyles count="0" defaultTableStyle="TableStyleMedium2" defaultPivotStyle="PivotStyleLight16"/>
  <colors>
    <mruColors>
      <color rgb="FFFFCCFF"/>
      <color rgb="FF66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62"/>
  <sheetViews>
    <sheetView topLeftCell="D1" zoomScale="73" zoomScaleNormal="73" workbookViewId="0">
      <selection activeCell="P39" sqref="P39"/>
    </sheetView>
  </sheetViews>
  <sheetFormatPr defaultColWidth="9.140625" defaultRowHeight="15" x14ac:dyDescent="0.25"/>
  <cols>
    <col min="1" max="1" width="27.85546875" style="36" customWidth="1"/>
    <col min="2" max="2" width="27.28515625" style="36" customWidth="1"/>
    <col min="3" max="3" width="22.28515625" style="36" customWidth="1"/>
    <col min="4" max="4" width="20.28515625" style="36" customWidth="1"/>
    <col min="5" max="5" width="27" style="36" customWidth="1"/>
    <col min="6" max="6" width="17.140625" style="36" customWidth="1"/>
    <col min="7" max="7" width="18.42578125" style="33" customWidth="1"/>
    <col min="8" max="8" width="15.5703125" style="33" customWidth="1"/>
    <col min="9" max="9" width="30.7109375" style="33" customWidth="1"/>
    <col min="10" max="10" width="20.7109375" style="33" customWidth="1"/>
    <col min="11" max="11" width="23.7109375" style="33" customWidth="1"/>
    <col min="12" max="12" width="15.140625" style="33" customWidth="1"/>
    <col min="13" max="13" width="10.42578125" style="33" customWidth="1"/>
    <col min="14" max="14" width="9.140625" style="33"/>
    <col min="15" max="15" width="11.42578125" style="33" customWidth="1"/>
    <col min="16" max="16" width="13" style="34" customWidth="1"/>
    <col min="17" max="17" width="13" style="33" customWidth="1"/>
    <col min="18" max="18" width="165.5703125" style="33" customWidth="1"/>
    <col min="19" max="19" width="103.7109375" style="1" customWidth="1"/>
    <col min="20" max="20" width="109.5703125" style="1" customWidth="1"/>
    <col min="21" max="21" width="29.7109375" style="1" customWidth="1"/>
    <col min="22" max="16384" width="9.140625" style="1"/>
  </cols>
  <sheetData>
    <row r="1" spans="1:21" ht="14.45" customHeight="1" x14ac:dyDescent="0.25">
      <c r="A1" s="64" t="s">
        <v>103</v>
      </c>
      <c r="B1" s="65"/>
      <c r="C1" s="65"/>
      <c r="D1" s="65"/>
      <c r="E1" s="65"/>
      <c r="F1" s="65"/>
      <c r="G1" s="65"/>
      <c r="H1" s="65"/>
    </row>
    <row r="2" spans="1:21" ht="14.45" customHeight="1" x14ac:dyDescent="0.25">
      <c r="A2" s="66" t="s">
        <v>142</v>
      </c>
      <c r="B2" s="65"/>
      <c r="C2" s="65"/>
      <c r="D2" s="65"/>
      <c r="E2" s="65"/>
      <c r="F2" s="65"/>
      <c r="G2" s="65"/>
      <c r="H2" s="65"/>
      <c r="I2" s="65"/>
      <c r="J2" s="65"/>
      <c r="K2" s="65"/>
    </row>
    <row r="3" spans="1:21" ht="15.75" thickBot="1" x14ac:dyDescent="0.3">
      <c r="A3" s="52" t="s">
        <v>102</v>
      </c>
      <c r="G3" s="36"/>
      <c r="H3" s="36"/>
      <c r="I3" s="36"/>
      <c r="J3" s="36"/>
      <c r="K3" s="36"/>
    </row>
    <row r="4" spans="1:21" ht="14.45" customHeight="1" x14ac:dyDescent="0.25">
      <c r="A4" s="158" t="s">
        <v>0</v>
      </c>
      <c r="B4" s="153" t="s">
        <v>1</v>
      </c>
      <c r="C4" s="153" t="s">
        <v>2</v>
      </c>
      <c r="D4" s="128" t="s">
        <v>3</v>
      </c>
      <c r="E4" s="161"/>
      <c r="F4" s="129"/>
      <c r="G4" s="153" t="s">
        <v>4</v>
      </c>
      <c r="H4" s="128" t="s">
        <v>5</v>
      </c>
      <c r="I4" s="129"/>
      <c r="J4" s="153" t="s">
        <v>6</v>
      </c>
      <c r="K4" s="153" t="s">
        <v>7</v>
      </c>
      <c r="L4" s="153" t="s">
        <v>8</v>
      </c>
      <c r="M4" s="128" t="s">
        <v>9</v>
      </c>
      <c r="N4" s="129"/>
      <c r="O4" s="153" t="s">
        <v>10</v>
      </c>
      <c r="P4" s="166" t="s">
        <v>11</v>
      </c>
      <c r="Q4" s="153" t="s">
        <v>12</v>
      </c>
      <c r="R4" s="164" t="s">
        <v>13</v>
      </c>
      <c r="S4" s="171" t="s">
        <v>203</v>
      </c>
      <c r="T4" s="169" t="s">
        <v>219</v>
      </c>
      <c r="U4" s="168" t="s">
        <v>226</v>
      </c>
    </row>
    <row r="5" spans="1:21" ht="30.75" thickBot="1" x14ac:dyDescent="0.3">
      <c r="A5" s="159"/>
      <c r="B5" s="160"/>
      <c r="C5" s="160"/>
      <c r="D5" s="67" t="s">
        <v>14</v>
      </c>
      <c r="E5" s="68" t="s">
        <v>15</v>
      </c>
      <c r="F5" s="17" t="s">
        <v>16</v>
      </c>
      <c r="G5" s="160"/>
      <c r="H5" s="17" t="s">
        <v>17</v>
      </c>
      <c r="I5" s="17" t="s">
        <v>18</v>
      </c>
      <c r="J5" s="154"/>
      <c r="K5" s="154"/>
      <c r="L5" s="160"/>
      <c r="M5" s="17" t="s">
        <v>19</v>
      </c>
      <c r="N5" s="17" t="s">
        <v>20</v>
      </c>
      <c r="O5" s="160"/>
      <c r="P5" s="167"/>
      <c r="Q5" s="160"/>
      <c r="R5" s="165"/>
      <c r="S5" s="172"/>
      <c r="T5" s="170"/>
      <c r="U5" s="168"/>
    </row>
    <row r="6" spans="1:21" ht="285" x14ac:dyDescent="0.25">
      <c r="A6" s="149" t="s">
        <v>218</v>
      </c>
      <c r="B6" s="151">
        <f>F6+F13+F22+F24+F26+F28+F30</f>
        <v>199740944.19298244</v>
      </c>
      <c r="C6" s="136">
        <v>23510343</v>
      </c>
      <c r="D6" s="163" t="s">
        <v>98</v>
      </c>
      <c r="E6" s="124">
        <f>C6*40/60</f>
        <v>15673562</v>
      </c>
      <c r="F6" s="136">
        <f>+C6+E6</f>
        <v>39183905</v>
      </c>
      <c r="G6" s="136">
        <v>0</v>
      </c>
      <c r="H6" s="23" t="s">
        <v>33</v>
      </c>
      <c r="I6" s="23" t="s">
        <v>36</v>
      </c>
      <c r="J6" s="120" t="s">
        <v>21</v>
      </c>
      <c r="K6" s="130" t="s">
        <v>22</v>
      </c>
      <c r="L6" s="23" t="s">
        <v>23</v>
      </c>
      <c r="M6" s="23">
        <v>0</v>
      </c>
      <c r="N6" s="23" t="s">
        <v>24</v>
      </c>
      <c r="O6" s="16">
        <v>0</v>
      </c>
      <c r="P6" s="16">
        <v>598136</v>
      </c>
      <c r="Q6" s="39" t="s">
        <v>25</v>
      </c>
      <c r="R6" s="85" t="s">
        <v>97</v>
      </c>
      <c r="S6" s="110"/>
      <c r="T6" s="88"/>
      <c r="U6" s="117" t="s">
        <v>225</v>
      </c>
    </row>
    <row r="7" spans="1:21" ht="75" x14ac:dyDescent="0.25">
      <c r="A7" s="140"/>
      <c r="B7" s="143"/>
      <c r="C7" s="125"/>
      <c r="D7" s="156"/>
      <c r="E7" s="125"/>
      <c r="F7" s="125"/>
      <c r="G7" s="125"/>
      <c r="H7" s="2" t="s">
        <v>34</v>
      </c>
      <c r="I7" s="2" t="s">
        <v>37</v>
      </c>
      <c r="J7" s="121"/>
      <c r="K7" s="131"/>
      <c r="L7" s="2" t="s">
        <v>80</v>
      </c>
      <c r="M7" s="2">
        <v>0</v>
      </c>
      <c r="N7" s="2" t="s">
        <v>24</v>
      </c>
      <c r="O7" s="3">
        <v>0</v>
      </c>
      <c r="P7" s="3">
        <v>1</v>
      </c>
      <c r="Q7" s="15" t="s">
        <v>25</v>
      </c>
      <c r="R7" s="86" t="s">
        <v>145</v>
      </c>
      <c r="S7" s="102"/>
      <c r="T7" s="106"/>
      <c r="U7" s="84"/>
    </row>
    <row r="8" spans="1:21" ht="390" x14ac:dyDescent="0.25">
      <c r="A8" s="140"/>
      <c r="B8" s="143"/>
      <c r="C8" s="125"/>
      <c r="D8" s="156"/>
      <c r="E8" s="125"/>
      <c r="F8" s="125"/>
      <c r="G8" s="127"/>
      <c r="H8" s="2" t="s">
        <v>35</v>
      </c>
      <c r="I8" s="2" t="s">
        <v>38</v>
      </c>
      <c r="J8" s="121"/>
      <c r="K8" s="131"/>
      <c r="L8" s="2" t="s">
        <v>26</v>
      </c>
      <c r="M8" s="2">
        <v>0</v>
      </c>
      <c r="N8" s="2" t="s">
        <v>24</v>
      </c>
      <c r="O8" s="3">
        <v>0</v>
      </c>
      <c r="P8" s="3">
        <v>4</v>
      </c>
      <c r="Q8" s="15" t="s">
        <v>25</v>
      </c>
      <c r="R8" s="87" t="s">
        <v>94</v>
      </c>
      <c r="S8" s="101"/>
      <c r="T8" s="106"/>
      <c r="U8" s="84"/>
    </row>
    <row r="9" spans="1:21" ht="405" x14ac:dyDescent="0.25">
      <c r="A9" s="140"/>
      <c r="B9" s="143"/>
      <c r="C9" s="125"/>
      <c r="D9" s="156"/>
      <c r="E9" s="125"/>
      <c r="F9" s="125"/>
      <c r="G9" s="137">
        <f>27353906+1300000</f>
        <v>28653906</v>
      </c>
      <c r="H9" s="2" t="s">
        <v>41</v>
      </c>
      <c r="I9" s="2" t="s">
        <v>43</v>
      </c>
      <c r="J9" s="121"/>
      <c r="K9" s="131"/>
      <c r="L9" s="2" t="s">
        <v>32</v>
      </c>
      <c r="M9" s="2">
        <v>0</v>
      </c>
      <c r="N9" s="2" t="s">
        <v>24</v>
      </c>
      <c r="O9" s="3">
        <v>0</v>
      </c>
      <c r="P9" s="73">
        <v>654000</v>
      </c>
      <c r="Q9" s="2" t="s">
        <v>25</v>
      </c>
      <c r="R9" s="87" t="s">
        <v>174</v>
      </c>
      <c r="S9" s="87" t="s">
        <v>209</v>
      </c>
      <c r="T9" s="103" t="s">
        <v>220</v>
      </c>
      <c r="U9" s="84"/>
    </row>
    <row r="10" spans="1:21" ht="240" customHeight="1" x14ac:dyDescent="0.25">
      <c r="A10" s="140"/>
      <c r="B10" s="143"/>
      <c r="C10" s="125"/>
      <c r="D10" s="156"/>
      <c r="E10" s="125"/>
      <c r="F10" s="125"/>
      <c r="G10" s="138"/>
      <c r="H10" s="2" t="s">
        <v>44</v>
      </c>
      <c r="I10" s="2" t="s">
        <v>45</v>
      </c>
      <c r="J10" s="121"/>
      <c r="K10" s="131"/>
      <c r="L10" s="2" t="s">
        <v>31</v>
      </c>
      <c r="M10" s="2">
        <v>0</v>
      </c>
      <c r="N10" s="2">
        <v>2020</v>
      </c>
      <c r="O10" s="3" t="s">
        <v>24</v>
      </c>
      <c r="P10" s="95">
        <v>13</v>
      </c>
      <c r="Q10" s="2" t="s">
        <v>25</v>
      </c>
      <c r="R10" s="86" t="s">
        <v>175</v>
      </c>
      <c r="S10" s="86" t="s">
        <v>210</v>
      </c>
      <c r="T10" s="104" t="s">
        <v>221</v>
      </c>
      <c r="U10" s="84"/>
    </row>
    <row r="11" spans="1:21" ht="409.5" x14ac:dyDescent="0.25">
      <c r="A11" s="140"/>
      <c r="B11" s="143"/>
      <c r="C11" s="125"/>
      <c r="D11" s="156"/>
      <c r="E11" s="125"/>
      <c r="F11" s="125"/>
      <c r="G11" s="31">
        <f>+F6-G9</f>
        <v>10529999</v>
      </c>
      <c r="H11" s="2" t="s">
        <v>27</v>
      </c>
      <c r="I11" s="2" t="s">
        <v>39</v>
      </c>
      <c r="J11" s="121"/>
      <c r="K11" s="131"/>
      <c r="L11" s="2" t="s">
        <v>76</v>
      </c>
      <c r="M11" s="2">
        <v>0</v>
      </c>
      <c r="N11" s="2">
        <v>2020</v>
      </c>
      <c r="O11" s="3" t="s">
        <v>24</v>
      </c>
      <c r="P11" s="3">
        <v>527800</v>
      </c>
      <c r="Q11" s="15" t="s">
        <v>25</v>
      </c>
      <c r="R11" s="87" t="s">
        <v>176</v>
      </c>
      <c r="S11" s="101"/>
      <c r="T11" s="106"/>
      <c r="U11" s="84"/>
    </row>
    <row r="12" spans="1:21" ht="165" x14ac:dyDescent="0.25">
      <c r="A12" s="140"/>
      <c r="B12" s="143"/>
      <c r="C12" s="127"/>
      <c r="D12" s="157"/>
      <c r="E12" s="127"/>
      <c r="F12" s="127"/>
      <c r="G12" s="96">
        <v>1300000</v>
      </c>
      <c r="H12" s="97" t="s">
        <v>27</v>
      </c>
      <c r="I12" s="98" t="s">
        <v>217</v>
      </c>
      <c r="J12" s="123"/>
      <c r="K12" s="131"/>
      <c r="L12" s="97" t="s">
        <v>204</v>
      </c>
      <c r="M12" s="97">
        <v>0</v>
      </c>
      <c r="N12" s="97">
        <v>2020</v>
      </c>
      <c r="O12" s="99" t="s">
        <v>24</v>
      </c>
      <c r="P12" s="99">
        <v>1000</v>
      </c>
      <c r="Q12" s="100" t="s">
        <v>25</v>
      </c>
      <c r="R12" s="18"/>
      <c r="S12" s="105" t="s">
        <v>205</v>
      </c>
      <c r="T12" s="118" t="s">
        <v>224</v>
      </c>
      <c r="U12" s="84"/>
    </row>
    <row r="13" spans="1:21" ht="285" x14ac:dyDescent="0.25">
      <c r="A13" s="140"/>
      <c r="B13" s="143"/>
      <c r="C13" s="124">
        <v>112511527</v>
      </c>
      <c r="D13" s="155" t="s">
        <v>98</v>
      </c>
      <c r="E13" s="124">
        <f>C13*0.05/0.95</f>
        <v>5921659.3157894742</v>
      </c>
      <c r="F13" s="124">
        <f>C13+E13</f>
        <v>118433186.31578948</v>
      </c>
      <c r="G13" s="124">
        <v>0</v>
      </c>
      <c r="H13" s="2" t="s">
        <v>33</v>
      </c>
      <c r="I13" s="14" t="s">
        <v>36</v>
      </c>
      <c r="J13" s="120" t="s">
        <v>28</v>
      </c>
      <c r="K13" s="131"/>
      <c r="L13" s="2" t="s">
        <v>23</v>
      </c>
      <c r="M13" s="2">
        <v>0</v>
      </c>
      <c r="N13" s="2" t="s">
        <v>24</v>
      </c>
      <c r="O13" s="3">
        <v>0</v>
      </c>
      <c r="P13" s="3">
        <v>793508</v>
      </c>
      <c r="Q13" s="15" t="s">
        <v>25</v>
      </c>
      <c r="R13" s="86" t="s">
        <v>97</v>
      </c>
      <c r="S13" s="102"/>
      <c r="T13" s="106"/>
      <c r="U13" s="84"/>
    </row>
    <row r="14" spans="1:21" ht="75" x14ac:dyDescent="0.25">
      <c r="A14" s="140"/>
      <c r="B14" s="143"/>
      <c r="C14" s="125"/>
      <c r="D14" s="156"/>
      <c r="E14" s="125"/>
      <c r="F14" s="125"/>
      <c r="G14" s="125"/>
      <c r="H14" s="2" t="s">
        <v>34</v>
      </c>
      <c r="I14" s="14" t="s">
        <v>37</v>
      </c>
      <c r="J14" s="121"/>
      <c r="K14" s="131"/>
      <c r="L14" s="2" t="s">
        <v>80</v>
      </c>
      <c r="M14" s="2">
        <v>0</v>
      </c>
      <c r="N14" s="2" t="s">
        <v>24</v>
      </c>
      <c r="O14" s="3">
        <v>0</v>
      </c>
      <c r="P14" s="3">
        <v>9</v>
      </c>
      <c r="Q14" s="15" t="s">
        <v>25</v>
      </c>
      <c r="R14" s="86" t="str">
        <f>R7</f>
        <v>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v>
      </c>
      <c r="S14" s="106"/>
      <c r="T14" s="106"/>
      <c r="U14" s="84"/>
    </row>
    <row r="15" spans="1:21" ht="375" x14ac:dyDescent="0.25">
      <c r="A15" s="140"/>
      <c r="B15" s="143"/>
      <c r="C15" s="125"/>
      <c r="D15" s="156"/>
      <c r="E15" s="125"/>
      <c r="F15" s="125"/>
      <c r="G15" s="127"/>
      <c r="H15" s="2" t="s">
        <v>35</v>
      </c>
      <c r="I15" s="14" t="s">
        <v>38</v>
      </c>
      <c r="J15" s="121"/>
      <c r="K15" s="131"/>
      <c r="L15" s="2" t="s">
        <v>26</v>
      </c>
      <c r="M15" s="2">
        <v>0</v>
      </c>
      <c r="N15" s="2" t="s">
        <v>24</v>
      </c>
      <c r="O15" s="3">
        <v>0</v>
      </c>
      <c r="P15" s="3">
        <v>22</v>
      </c>
      <c r="Q15" s="15" t="s">
        <v>25</v>
      </c>
      <c r="R15" s="87" t="s">
        <v>95</v>
      </c>
      <c r="S15" s="106"/>
      <c r="T15" s="106"/>
      <c r="U15" s="84"/>
    </row>
    <row r="16" spans="1:21" ht="409.5" x14ac:dyDescent="0.25">
      <c r="A16" s="140"/>
      <c r="B16" s="143"/>
      <c r="C16" s="125"/>
      <c r="D16" s="156"/>
      <c r="E16" s="125"/>
      <c r="F16" s="125"/>
      <c r="G16" s="137">
        <f>64488082+9200000</f>
        <v>73688082</v>
      </c>
      <c r="H16" s="2" t="s">
        <v>41</v>
      </c>
      <c r="I16" s="14" t="s">
        <v>43</v>
      </c>
      <c r="J16" s="121"/>
      <c r="K16" s="131"/>
      <c r="L16" s="2" t="s">
        <v>32</v>
      </c>
      <c r="M16" s="2">
        <v>0</v>
      </c>
      <c r="N16" s="2" t="s">
        <v>24</v>
      </c>
      <c r="O16" s="3">
        <v>0</v>
      </c>
      <c r="P16" s="73">
        <v>1682000</v>
      </c>
      <c r="Q16" s="2" t="s">
        <v>25</v>
      </c>
      <c r="R16" s="87" t="s">
        <v>177</v>
      </c>
      <c r="S16" s="87" t="s">
        <v>207</v>
      </c>
      <c r="T16" s="103" t="s">
        <v>222</v>
      </c>
      <c r="U16" s="84"/>
    </row>
    <row r="17" spans="1:21" ht="409.5" x14ac:dyDescent="0.25">
      <c r="A17" s="140"/>
      <c r="B17" s="143"/>
      <c r="C17" s="125"/>
      <c r="D17" s="156"/>
      <c r="E17" s="125"/>
      <c r="F17" s="125"/>
      <c r="G17" s="138"/>
      <c r="H17" s="2" t="s">
        <v>44</v>
      </c>
      <c r="I17" s="14" t="s">
        <v>45</v>
      </c>
      <c r="J17" s="121"/>
      <c r="K17" s="131"/>
      <c r="L17" s="2" t="s">
        <v>31</v>
      </c>
      <c r="M17" s="2">
        <v>0</v>
      </c>
      <c r="N17" s="2">
        <v>2020</v>
      </c>
      <c r="O17" s="3" t="s">
        <v>24</v>
      </c>
      <c r="P17" s="73">
        <v>34</v>
      </c>
      <c r="Q17" s="2" t="s">
        <v>25</v>
      </c>
      <c r="R17" s="86" t="s">
        <v>178</v>
      </c>
      <c r="S17" s="86" t="s">
        <v>208</v>
      </c>
      <c r="T17" s="104" t="s">
        <v>223</v>
      </c>
      <c r="U17" s="84"/>
    </row>
    <row r="18" spans="1:21" ht="409.5" x14ac:dyDescent="0.25">
      <c r="A18" s="140"/>
      <c r="B18" s="143"/>
      <c r="C18" s="125"/>
      <c r="D18" s="156"/>
      <c r="E18" s="125"/>
      <c r="F18" s="125"/>
      <c r="G18" s="31">
        <f>+F13-G16</f>
        <v>44745104.315789476</v>
      </c>
      <c r="H18" s="2" t="s">
        <v>27</v>
      </c>
      <c r="I18" s="14" t="s">
        <v>40</v>
      </c>
      <c r="J18" s="121"/>
      <c r="K18" s="131"/>
      <c r="L18" s="2" t="s">
        <v>76</v>
      </c>
      <c r="M18" s="2">
        <v>0</v>
      </c>
      <c r="N18" s="2">
        <v>2020</v>
      </c>
      <c r="O18" s="3" t="s">
        <v>24</v>
      </c>
      <c r="P18" s="3">
        <v>1686200</v>
      </c>
      <c r="Q18" s="15" t="s">
        <v>25</v>
      </c>
      <c r="R18" s="87" t="s">
        <v>179</v>
      </c>
      <c r="S18" s="101"/>
      <c r="T18" s="106"/>
      <c r="U18" s="84"/>
    </row>
    <row r="19" spans="1:21" ht="165" x14ac:dyDescent="0.25">
      <c r="A19" s="140"/>
      <c r="B19" s="143"/>
      <c r="C19" s="127"/>
      <c r="D19" s="157"/>
      <c r="E19" s="127"/>
      <c r="F19" s="127"/>
      <c r="G19" s="109">
        <v>9200000</v>
      </c>
      <c r="H19" s="97" t="s">
        <v>27</v>
      </c>
      <c r="I19" s="98" t="s">
        <v>211</v>
      </c>
      <c r="J19" s="123"/>
      <c r="K19" s="131"/>
      <c r="L19" s="97" t="s">
        <v>204</v>
      </c>
      <c r="M19" s="97">
        <v>0</v>
      </c>
      <c r="N19" s="97">
        <v>2020</v>
      </c>
      <c r="O19" s="99" t="s">
        <v>24</v>
      </c>
      <c r="P19" s="99">
        <v>6800</v>
      </c>
      <c r="Q19" s="100" t="s">
        <v>25</v>
      </c>
      <c r="R19" s="94"/>
      <c r="S19" s="105" t="s">
        <v>206</v>
      </c>
      <c r="T19" s="118" t="s">
        <v>224</v>
      </c>
      <c r="U19" s="84"/>
    </row>
    <row r="20" spans="1:21" ht="182.25" customHeight="1" x14ac:dyDescent="0.25">
      <c r="A20" s="140"/>
      <c r="B20" s="143"/>
      <c r="C20" s="124">
        <v>2000000</v>
      </c>
      <c r="D20" s="146" t="s">
        <v>135</v>
      </c>
      <c r="E20" s="124">
        <f>C20*40/60</f>
        <v>1333333.3333333333</v>
      </c>
      <c r="F20" s="124">
        <f>C20+E20</f>
        <v>3333333.333333333</v>
      </c>
      <c r="G20" s="32">
        <f>F20</f>
        <v>3333333.333333333</v>
      </c>
      <c r="H20" s="2" t="s">
        <v>134</v>
      </c>
      <c r="I20" s="14" t="s">
        <v>117</v>
      </c>
      <c r="J20" s="120" t="s">
        <v>21</v>
      </c>
      <c r="K20" s="131"/>
      <c r="L20" s="2" t="s">
        <v>91</v>
      </c>
      <c r="M20" s="2">
        <v>0</v>
      </c>
      <c r="N20" s="2" t="s">
        <v>24</v>
      </c>
      <c r="O20" s="3">
        <v>0</v>
      </c>
      <c r="P20" s="3">
        <v>3700</v>
      </c>
      <c r="Q20" s="15" t="s">
        <v>25</v>
      </c>
      <c r="R20" s="87" t="s">
        <v>158</v>
      </c>
      <c r="S20" s="101"/>
      <c r="T20" s="106"/>
      <c r="U20" s="84"/>
    </row>
    <row r="21" spans="1:21" ht="165.75" customHeight="1" x14ac:dyDescent="0.25">
      <c r="A21" s="140"/>
      <c r="B21" s="143"/>
      <c r="C21" s="127"/>
      <c r="D21" s="147"/>
      <c r="E21" s="127"/>
      <c r="F21" s="127"/>
      <c r="G21" s="32"/>
      <c r="H21" s="2" t="s">
        <v>27</v>
      </c>
      <c r="I21" s="14" t="s">
        <v>40</v>
      </c>
      <c r="J21" s="123"/>
      <c r="K21" s="131"/>
      <c r="L21" s="2" t="s">
        <v>76</v>
      </c>
      <c r="M21" s="2">
        <v>0</v>
      </c>
      <c r="N21" s="2">
        <v>2020</v>
      </c>
      <c r="O21" s="3" t="s">
        <v>24</v>
      </c>
      <c r="P21" s="3">
        <v>28200</v>
      </c>
      <c r="Q21" s="15" t="s">
        <v>25</v>
      </c>
      <c r="R21" s="87" t="s">
        <v>159</v>
      </c>
      <c r="S21" s="101"/>
      <c r="T21" s="106"/>
      <c r="U21" s="84"/>
    </row>
    <row r="22" spans="1:21" ht="409.5" x14ac:dyDescent="0.25">
      <c r="A22" s="140"/>
      <c r="B22" s="143"/>
      <c r="C22" s="124">
        <v>12000000</v>
      </c>
      <c r="D22" s="146" t="s">
        <v>135</v>
      </c>
      <c r="E22" s="124">
        <f>C22*5/95</f>
        <v>631578.94736842101</v>
      </c>
      <c r="F22" s="162">
        <f>+C22+E22</f>
        <v>12631578.947368421</v>
      </c>
      <c r="G22" s="124">
        <f>F22</f>
        <v>12631578.947368421</v>
      </c>
      <c r="H22" s="2" t="s">
        <v>166</v>
      </c>
      <c r="I22" s="14" t="s">
        <v>117</v>
      </c>
      <c r="J22" s="120" t="s">
        <v>28</v>
      </c>
      <c r="K22" s="131"/>
      <c r="L22" s="2" t="s">
        <v>91</v>
      </c>
      <c r="M22" s="2">
        <v>0</v>
      </c>
      <c r="N22" s="2" t="s">
        <v>24</v>
      </c>
      <c r="O22" s="3">
        <v>0</v>
      </c>
      <c r="P22" s="3">
        <v>13000</v>
      </c>
      <c r="Q22" s="2" t="s">
        <v>25</v>
      </c>
      <c r="R22" s="86" t="s">
        <v>180</v>
      </c>
      <c r="S22" s="101"/>
      <c r="T22" s="106"/>
      <c r="U22" s="84"/>
    </row>
    <row r="23" spans="1:21" ht="345" x14ac:dyDescent="0.25">
      <c r="A23" s="140"/>
      <c r="B23" s="143"/>
      <c r="C23" s="127"/>
      <c r="D23" s="147"/>
      <c r="E23" s="127"/>
      <c r="F23" s="162"/>
      <c r="G23" s="127"/>
      <c r="H23" s="2" t="s">
        <v>27</v>
      </c>
      <c r="I23" s="14" t="s">
        <v>39</v>
      </c>
      <c r="J23" s="123"/>
      <c r="K23" s="131"/>
      <c r="L23" s="2" t="s">
        <v>76</v>
      </c>
      <c r="M23" s="2">
        <v>0</v>
      </c>
      <c r="N23" s="2">
        <v>2020</v>
      </c>
      <c r="O23" s="3" t="s">
        <v>24</v>
      </c>
      <c r="P23" s="3">
        <v>99500</v>
      </c>
      <c r="Q23" s="2" t="s">
        <v>25</v>
      </c>
      <c r="R23" s="86" t="s">
        <v>181</v>
      </c>
      <c r="S23" s="101"/>
      <c r="T23" s="106"/>
      <c r="U23" s="84"/>
    </row>
    <row r="24" spans="1:21" ht="409.5" x14ac:dyDescent="0.25">
      <c r="A24" s="140"/>
      <c r="B24" s="143"/>
      <c r="C24" s="124">
        <v>850000</v>
      </c>
      <c r="D24" s="146" t="s">
        <v>136</v>
      </c>
      <c r="E24" s="124">
        <f>C24*40/60</f>
        <v>566666.66666666663</v>
      </c>
      <c r="F24" s="124">
        <f>G24</f>
        <v>1416666.6666666665</v>
      </c>
      <c r="G24" s="124">
        <f>C24+E24</f>
        <v>1416666.6666666665</v>
      </c>
      <c r="H24" s="2" t="s">
        <v>114</v>
      </c>
      <c r="I24" s="14" t="s">
        <v>117</v>
      </c>
      <c r="J24" s="120" t="s">
        <v>21</v>
      </c>
      <c r="K24" s="131"/>
      <c r="L24" s="2" t="s">
        <v>91</v>
      </c>
      <c r="M24" s="2">
        <v>0</v>
      </c>
      <c r="N24" s="2" t="s">
        <v>24</v>
      </c>
      <c r="O24" s="3">
        <v>0</v>
      </c>
      <c r="P24" s="3">
        <v>1700</v>
      </c>
      <c r="Q24" s="2" t="s">
        <v>25</v>
      </c>
      <c r="R24" s="86" t="s">
        <v>126</v>
      </c>
      <c r="S24" s="101"/>
      <c r="T24" s="106"/>
      <c r="U24" s="84"/>
    </row>
    <row r="25" spans="1:21" ht="330" x14ac:dyDescent="0.25">
      <c r="A25" s="140"/>
      <c r="B25" s="143"/>
      <c r="C25" s="127"/>
      <c r="D25" s="147"/>
      <c r="E25" s="127"/>
      <c r="F25" s="127"/>
      <c r="G25" s="127"/>
      <c r="H25" s="2" t="s">
        <v>27</v>
      </c>
      <c r="I25" s="14" t="s">
        <v>39</v>
      </c>
      <c r="J25" s="123"/>
      <c r="K25" s="131"/>
      <c r="L25" s="2" t="s">
        <v>76</v>
      </c>
      <c r="M25" s="2">
        <v>0</v>
      </c>
      <c r="N25" s="2">
        <v>2020</v>
      </c>
      <c r="O25" s="3" t="s">
        <v>24</v>
      </c>
      <c r="P25" s="3">
        <v>12000</v>
      </c>
      <c r="Q25" s="2" t="s">
        <v>25</v>
      </c>
      <c r="R25" s="86" t="s">
        <v>127</v>
      </c>
      <c r="S25" s="101"/>
      <c r="T25" s="106"/>
      <c r="U25" s="84"/>
    </row>
    <row r="26" spans="1:21" ht="409.5" x14ac:dyDescent="0.25">
      <c r="A26" s="140"/>
      <c r="B26" s="143"/>
      <c r="C26" s="124">
        <f>ROUND(F26*0.95,0)</f>
        <v>4500000</v>
      </c>
      <c r="D26" s="148" t="s">
        <v>136</v>
      </c>
      <c r="E26" s="124">
        <f>ROUND(F26*0.05,0)</f>
        <v>236842</v>
      </c>
      <c r="F26" s="124">
        <f>G26</f>
        <v>4736842</v>
      </c>
      <c r="G26" s="124">
        <v>4736842</v>
      </c>
      <c r="H26" s="2" t="s">
        <v>114</v>
      </c>
      <c r="I26" s="14" t="s">
        <v>117</v>
      </c>
      <c r="J26" s="120" t="s">
        <v>28</v>
      </c>
      <c r="K26" s="131"/>
      <c r="L26" s="2" t="s">
        <v>91</v>
      </c>
      <c r="M26" s="2">
        <v>0</v>
      </c>
      <c r="N26" s="2" t="s">
        <v>24</v>
      </c>
      <c r="O26" s="3">
        <v>0</v>
      </c>
      <c r="P26" s="3">
        <v>5300</v>
      </c>
      <c r="Q26" s="2" t="s">
        <v>25</v>
      </c>
      <c r="R26" s="86" t="s">
        <v>124</v>
      </c>
      <c r="S26" s="101"/>
      <c r="T26" s="106"/>
      <c r="U26" s="84"/>
    </row>
    <row r="27" spans="1:21" ht="330" x14ac:dyDescent="0.25">
      <c r="A27" s="140"/>
      <c r="B27" s="143"/>
      <c r="C27" s="127"/>
      <c r="D27" s="148"/>
      <c r="E27" s="127"/>
      <c r="F27" s="127"/>
      <c r="G27" s="127"/>
      <c r="H27" s="2" t="s">
        <v>27</v>
      </c>
      <c r="I27" s="14" t="s">
        <v>39</v>
      </c>
      <c r="J27" s="123"/>
      <c r="K27" s="131"/>
      <c r="L27" s="2" t="s">
        <v>76</v>
      </c>
      <c r="M27" s="2">
        <v>0</v>
      </c>
      <c r="N27" s="2">
        <v>2020</v>
      </c>
      <c r="O27" s="3" t="s">
        <v>24</v>
      </c>
      <c r="P27" s="3">
        <v>31700</v>
      </c>
      <c r="Q27" s="2" t="s">
        <v>25</v>
      </c>
      <c r="R27" s="86" t="s">
        <v>125</v>
      </c>
      <c r="S27" s="101"/>
      <c r="T27" s="106"/>
      <c r="U27" s="84"/>
    </row>
    <row r="28" spans="1:21" ht="270" x14ac:dyDescent="0.25">
      <c r="A28" s="140"/>
      <c r="B28" s="143"/>
      <c r="C28" s="124">
        <v>3723132</v>
      </c>
      <c r="D28" s="148" t="s">
        <v>101</v>
      </c>
      <c r="E28" s="124">
        <f>C28*40/60</f>
        <v>2482088</v>
      </c>
      <c r="F28" s="124">
        <f>+C28+E28</f>
        <v>6205220</v>
      </c>
      <c r="G28" s="124">
        <f>+F28</f>
        <v>6205220</v>
      </c>
      <c r="H28" s="2" t="s">
        <v>41</v>
      </c>
      <c r="I28" s="2" t="s">
        <v>43</v>
      </c>
      <c r="J28" s="120" t="s">
        <v>21</v>
      </c>
      <c r="K28" s="131"/>
      <c r="L28" s="2" t="s">
        <v>32</v>
      </c>
      <c r="M28" s="2">
        <v>0</v>
      </c>
      <c r="N28" s="2" t="s">
        <v>24</v>
      </c>
      <c r="O28" s="3">
        <v>0</v>
      </c>
      <c r="P28" s="3">
        <v>170000</v>
      </c>
      <c r="Q28" s="2" t="s">
        <v>25</v>
      </c>
      <c r="R28" s="87" t="s">
        <v>182</v>
      </c>
      <c r="S28" s="102"/>
      <c r="T28" s="106"/>
      <c r="U28" s="84"/>
    </row>
    <row r="29" spans="1:21" ht="135" x14ac:dyDescent="0.25">
      <c r="A29" s="140"/>
      <c r="B29" s="143"/>
      <c r="C29" s="127"/>
      <c r="D29" s="148"/>
      <c r="E29" s="127"/>
      <c r="F29" s="127"/>
      <c r="G29" s="127"/>
      <c r="H29" s="2" t="s">
        <v>44</v>
      </c>
      <c r="I29" s="14" t="s">
        <v>45</v>
      </c>
      <c r="J29" s="123"/>
      <c r="K29" s="131"/>
      <c r="L29" s="2" t="s">
        <v>31</v>
      </c>
      <c r="M29" s="2">
        <v>0</v>
      </c>
      <c r="N29" s="2">
        <v>2020</v>
      </c>
      <c r="O29" s="3" t="s">
        <v>24</v>
      </c>
      <c r="P29" s="58">
        <v>3.4</v>
      </c>
      <c r="Q29" s="2" t="s">
        <v>25</v>
      </c>
      <c r="R29" s="86" t="s">
        <v>183</v>
      </c>
      <c r="S29" s="101"/>
      <c r="T29" s="106"/>
      <c r="U29" s="84"/>
    </row>
    <row r="30" spans="1:21" ht="270" x14ac:dyDescent="0.25">
      <c r="A30" s="140"/>
      <c r="B30" s="143"/>
      <c r="C30" s="124">
        <v>16276868</v>
      </c>
      <c r="D30" s="148" t="s">
        <v>101</v>
      </c>
      <c r="E30" s="124">
        <f>C30*5/95</f>
        <v>856677.26315789472</v>
      </c>
      <c r="F30" s="124">
        <f>+C30+E30</f>
        <v>17133545.263157893</v>
      </c>
      <c r="G30" s="124">
        <f>+F30</f>
        <v>17133545.263157893</v>
      </c>
      <c r="H30" s="2" t="s">
        <v>41</v>
      </c>
      <c r="I30" s="2" t="s">
        <v>43</v>
      </c>
      <c r="J30" s="120" t="s">
        <v>28</v>
      </c>
      <c r="K30" s="131"/>
      <c r="L30" s="2" t="s">
        <v>91</v>
      </c>
      <c r="M30" s="2">
        <v>0</v>
      </c>
      <c r="N30" s="2" t="s">
        <v>24</v>
      </c>
      <c r="O30" s="3">
        <v>0</v>
      </c>
      <c r="P30" s="3">
        <v>437000</v>
      </c>
      <c r="Q30" s="2" t="s">
        <v>25</v>
      </c>
      <c r="R30" s="87" t="s">
        <v>184</v>
      </c>
      <c r="S30" s="101"/>
      <c r="T30" s="106"/>
      <c r="U30" s="84"/>
    </row>
    <row r="31" spans="1:21" ht="150" x14ac:dyDescent="0.25">
      <c r="A31" s="150"/>
      <c r="B31" s="152"/>
      <c r="C31" s="127"/>
      <c r="D31" s="148"/>
      <c r="E31" s="127"/>
      <c r="F31" s="127"/>
      <c r="G31" s="127"/>
      <c r="H31" s="2" t="s">
        <v>44</v>
      </c>
      <c r="I31" s="14" t="s">
        <v>45</v>
      </c>
      <c r="J31" s="123"/>
      <c r="K31" s="131"/>
      <c r="L31" s="2" t="s">
        <v>31</v>
      </c>
      <c r="M31" s="2">
        <v>0</v>
      </c>
      <c r="N31" s="2">
        <v>2020</v>
      </c>
      <c r="O31" s="3" t="s">
        <v>24</v>
      </c>
      <c r="P31" s="58">
        <v>8.6999999999999993</v>
      </c>
      <c r="Q31" s="2" t="s">
        <v>25</v>
      </c>
      <c r="R31" s="86" t="s">
        <v>185</v>
      </c>
      <c r="S31" s="101"/>
      <c r="T31" s="106"/>
      <c r="U31" s="84"/>
    </row>
    <row r="32" spans="1:21" ht="100.9" customHeight="1" x14ac:dyDescent="0.25">
      <c r="A32" s="139" t="s">
        <v>123</v>
      </c>
      <c r="B32" s="142">
        <f>F32</f>
        <v>101454564.21052632</v>
      </c>
      <c r="C32" s="124">
        <f>96381836</f>
        <v>96381836</v>
      </c>
      <c r="D32" s="145" t="s">
        <v>99</v>
      </c>
      <c r="E32" s="124">
        <f>C32*5/95</f>
        <v>5072728.2105263155</v>
      </c>
      <c r="F32" s="124">
        <f>G32+G35</f>
        <v>101454564.21052632</v>
      </c>
      <c r="G32" s="124">
        <v>0</v>
      </c>
      <c r="H32" s="2" t="s">
        <v>33</v>
      </c>
      <c r="I32" s="2" t="s">
        <v>36</v>
      </c>
      <c r="J32" s="120" t="s">
        <v>28</v>
      </c>
      <c r="K32" s="131"/>
      <c r="L32" s="2" t="s">
        <v>23</v>
      </c>
      <c r="M32" s="2">
        <v>0</v>
      </c>
      <c r="N32" s="2" t="s">
        <v>24</v>
      </c>
      <c r="O32" s="3">
        <v>0</v>
      </c>
      <c r="P32" s="3">
        <v>0</v>
      </c>
      <c r="Q32" s="2" t="s">
        <v>25</v>
      </c>
      <c r="R32" s="86" t="s">
        <v>87</v>
      </c>
      <c r="S32" s="101"/>
      <c r="T32" s="106"/>
      <c r="U32" s="84"/>
    </row>
    <row r="33" spans="1:21" ht="75" x14ac:dyDescent="0.25">
      <c r="A33" s="140"/>
      <c r="B33" s="143"/>
      <c r="C33" s="125"/>
      <c r="D33" s="145"/>
      <c r="E33" s="125"/>
      <c r="F33" s="125"/>
      <c r="G33" s="125"/>
      <c r="H33" s="2" t="s">
        <v>34</v>
      </c>
      <c r="I33" s="2" t="s">
        <v>37</v>
      </c>
      <c r="J33" s="121"/>
      <c r="K33" s="131"/>
      <c r="L33" s="2" t="s">
        <v>80</v>
      </c>
      <c r="M33" s="2">
        <v>0</v>
      </c>
      <c r="N33" s="2" t="s">
        <v>24</v>
      </c>
      <c r="O33" s="3">
        <v>0</v>
      </c>
      <c r="P33" s="3">
        <v>0</v>
      </c>
      <c r="Q33" s="2" t="s">
        <v>25</v>
      </c>
      <c r="R33" s="86" t="str">
        <f>R32</f>
        <v>Action supports the integrated territorial strategies, which also includes support from action 5.1.1, therefore is eliminated due to avoid double counting.</v>
      </c>
      <c r="S33" s="101"/>
      <c r="T33" s="106"/>
      <c r="U33" s="84"/>
    </row>
    <row r="34" spans="1:21" ht="45" x14ac:dyDescent="0.25">
      <c r="A34" s="140"/>
      <c r="B34" s="143"/>
      <c r="C34" s="125"/>
      <c r="D34" s="145"/>
      <c r="E34" s="125"/>
      <c r="F34" s="125"/>
      <c r="G34" s="127"/>
      <c r="H34" s="2" t="s">
        <v>35</v>
      </c>
      <c r="I34" s="2" t="s">
        <v>38</v>
      </c>
      <c r="J34" s="121"/>
      <c r="K34" s="131"/>
      <c r="L34" s="2" t="s">
        <v>26</v>
      </c>
      <c r="M34" s="2">
        <v>0</v>
      </c>
      <c r="N34" s="2" t="s">
        <v>24</v>
      </c>
      <c r="O34" s="3">
        <v>0</v>
      </c>
      <c r="P34" s="3">
        <v>0</v>
      </c>
      <c r="Q34" s="2" t="s">
        <v>25</v>
      </c>
      <c r="R34" s="86" t="s">
        <v>88</v>
      </c>
      <c r="S34" s="101"/>
      <c r="T34" s="106"/>
      <c r="U34" s="84"/>
    </row>
    <row r="35" spans="1:21" ht="360" customHeight="1" x14ac:dyDescent="0.25">
      <c r="A35" s="140"/>
      <c r="B35" s="143"/>
      <c r="C35" s="125"/>
      <c r="D35" s="145"/>
      <c r="E35" s="125"/>
      <c r="F35" s="125"/>
      <c r="G35" s="133">
        <f>C32+E32</f>
        <v>101454564.21052632</v>
      </c>
      <c r="H35" s="2" t="s">
        <v>41</v>
      </c>
      <c r="I35" s="2" t="s">
        <v>42</v>
      </c>
      <c r="J35" s="121"/>
      <c r="K35" s="131"/>
      <c r="L35" s="2" t="s">
        <v>32</v>
      </c>
      <c r="M35" s="2">
        <v>0</v>
      </c>
      <c r="N35" s="2" t="s">
        <v>24</v>
      </c>
      <c r="O35" s="3">
        <v>0</v>
      </c>
      <c r="P35" s="3">
        <v>1294000</v>
      </c>
      <c r="Q35" s="2" t="s">
        <v>25</v>
      </c>
      <c r="R35" s="87" t="s">
        <v>137</v>
      </c>
      <c r="S35" s="107"/>
      <c r="T35" s="106"/>
      <c r="U35" s="84"/>
    </row>
    <row r="36" spans="1:21" ht="135" x14ac:dyDescent="0.25">
      <c r="A36" s="140"/>
      <c r="B36" s="143"/>
      <c r="C36" s="125"/>
      <c r="D36" s="145"/>
      <c r="E36" s="125"/>
      <c r="F36" s="125"/>
      <c r="G36" s="134"/>
      <c r="H36" s="2" t="s">
        <v>44</v>
      </c>
      <c r="I36" s="2" t="s">
        <v>45</v>
      </c>
      <c r="J36" s="121"/>
      <c r="K36" s="131"/>
      <c r="L36" s="2" t="s">
        <v>31</v>
      </c>
      <c r="M36" s="2">
        <v>0</v>
      </c>
      <c r="N36" s="2">
        <v>2020</v>
      </c>
      <c r="O36" s="3" t="s">
        <v>24</v>
      </c>
      <c r="P36" s="3">
        <v>26</v>
      </c>
      <c r="Q36" s="2" t="s">
        <v>25</v>
      </c>
      <c r="R36" s="86" t="s">
        <v>111</v>
      </c>
      <c r="S36" s="106"/>
      <c r="T36" s="106"/>
      <c r="U36" s="84"/>
    </row>
    <row r="37" spans="1:21" ht="57.6" customHeight="1" thickBot="1" x14ac:dyDescent="0.3">
      <c r="A37" s="141"/>
      <c r="B37" s="144"/>
      <c r="C37" s="126"/>
      <c r="D37" s="145"/>
      <c r="E37" s="126"/>
      <c r="F37" s="126"/>
      <c r="G37" s="135"/>
      <c r="H37" s="19" t="s">
        <v>27</v>
      </c>
      <c r="I37" s="19" t="s">
        <v>105</v>
      </c>
      <c r="J37" s="122"/>
      <c r="K37" s="132"/>
      <c r="L37" s="19" t="s">
        <v>31</v>
      </c>
      <c r="M37" s="19">
        <v>0</v>
      </c>
      <c r="N37" s="19">
        <v>2020</v>
      </c>
      <c r="O37" s="20" t="s">
        <v>24</v>
      </c>
      <c r="P37" s="21">
        <v>129.5</v>
      </c>
      <c r="Q37" s="19" t="s">
        <v>25</v>
      </c>
      <c r="R37" s="93" t="s">
        <v>107</v>
      </c>
      <c r="S37" s="108"/>
      <c r="T37" s="106"/>
      <c r="U37" s="84"/>
    </row>
    <row r="38" spans="1:21" x14ac:dyDescent="0.25">
      <c r="A38" s="52"/>
      <c r="B38" s="52" t="s">
        <v>46</v>
      </c>
      <c r="C38" s="59">
        <f>+C6+C20+C24+C28</f>
        <v>30083475</v>
      </c>
      <c r="D38" s="59"/>
      <c r="E38" s="59">
        <f>E6+E24+E28</f>
        <v>18722316.666666664</v>
      </c>
      <c r="F38" s="59">
        <f>F6+F24+F28</f>
        <v>46805791.666666664</v>
      </c>
      <c r="G38" s="59">
        <f>G6+G9+G11+G24+G28</f>
        <v>46805791.666666664</v>
      </c>
      <c r="H38" s="52"/>
      <c r="I38" s="52"/>
      <c r="J38" s="69"/>
      <c r="K38" s="69"/>
      <c r="L38" s="52"/>
      <c r="M38" s="52"/>
      <c r="N38" s="52"/>
      <c r="O38" s="52">
        <f>+SUM(O6:O37)</f>
        <v>0</v>
      </c>
      <c r="P38" s="59">
        <f>+SUM(P6:P37)</f>
        <v>8045794.6000000006</v>
      </c>
      <c r="Q38" s="52"/>
      <c r="R38" s="52"/>
    </row>
    <row r="39" spans="1:21" x14ac:dyDescent="0.25">
      <c r="A39" s="52"/>
      <c r="B39" s="52" t="s">
        <v>47</v>
      </c>
      <c r="C39" s="59">
        <f>C13+C22+C26+C30+C32</f>
        <v>241670231</v>
      </c>
      <c r="D39" s="59"/>
      <c r="E39" s="59">
        <f>E13+E22+E26+E30+E32</f>
        <v>12719485.736842105</v>
      </c>
      <c r="F39" s="59">
        <f>F13+F22+F26+F30+F32</f>
        <v>254389716.73684213</v>
      </c>
      <c r="G39" s="59">
        <f>G16+G18+G22+G26+G30+G35</f>
        <v>254389716.73684213</v>
      </c>
      <c r="H39" s="52"/>
      <c r="I39" s="52"/>
      <c r="J39" s="52"/>
      <c r="K39" s="52"/>
      <c r="L39" s="52"/>
      <c r="M39" s="52"/>
      <c r="N39" s="52"/>
      <c r="O39" s="52"/>
      <c r="P39" s="59"/>
      <c r="Q39" s="52"/>
      <c r="R39" s="63"/>
    </row>
    <row r="40" spans="1:21" x14ac:dyDescent="0.25">
      <c r="A40" s="52"/>
      <c r="B40" s="52"/>
      <c r="C40" s="70">
        <f>C38/(C38+C39)</f>
        <v>0.11070125019748581</v>
      </c>
      <c r="D40" s="52"/>
      <c r="E40" s="52"/>
      <c r="F40" s="52"/>
      <c r="G40" s="69"/>
      <c r="H40" s="52"/>
      <c r="I40" s="52"/>
      <c r="J40" s="52"/>
      <c r="K40" s="52"/>
      <c r="L40" s="52"/>
      <c r="M40" s="52"/>
      <c r="N40" s="52"/>
      <c r="O40" s="52"/>
      <c r="P40" s="52"/>
      <c r="Q40" s="52"/>
      <c r="R40" s="52"/>
    </row>
    <row r="41" spans="1:21" ht="15.75" thickBot="1" x14ac:dyDescent="0.3">
      <c r="C41" s="71"/>
    </row>
    <row r="42" spans="1:21" ht="30.75" thickBot="1" x14ac:dyDescent="0.3">
      <c r="A42" s="72" t="s">
        <v>51</v>
      </c>
      <c r="B42" s="55" t="s">
        <v>53</v>
      </c>
      <c r="C42" s="55" t="s">
        <v>82</v>
      </c>
      <c r="D42" s="55" t="s">
        <v>83</v>
      </c>
      <c r="E42" s="55" t="s">
        <v>6</v>
      </c>
      <c r="F42" s="55" t="s">
        <v>7</v>
      </c>
      <c r="G42" s="55" t="s">
        <v>84</v>
      </c>
      <c r="H42" s="55" t="s">
        <v>10</v>
      </c>
      <c r="I42" s="56" t="s">
        <v>58</v>
      </c>
    </row>
    <row r="43" spans="1:21" ht="100.9" customHeight="1" x14ac:dyDescent="0.25">
      <c r="A43" s="23" t="str">
        <f>H6</f>
        <v>RCO74</v>
      </c>
      <c r="B43" s="23" t="str">
        <f>I6</f>
        <v>Population covered by projects in the framework of strategies for integrated territorial development (gyventojai, kuriems taikomi projektai, vykdomi pagal integruotas teritorinio vystymo programas)</v>
      </c>
      <c r="C43" s="23" t="str">
        <f>L6</f>
        <v xml:space="preserve"> Persons</v>
      </c>
      <c r="D43" s="23">
        <v>0</v>
      </c>
      <c r="E43" s="23" t="s">
        <v>21</v>
      </c>
      <c r="F43" s="23" t="s">
        <v>29</v>
      </c>
      <c r="G43" s="23" t="s">
        <v>24</v>
      </c>
      <c r="H43" s="16">
        <f>O6</f>
        <v>0</v>
      </c>
      <c r="I43" s="16">
        <f>P6</f>
        <v>598136</v>
      </c>
      <c r="L43" s="57"/>
    </row>
    <row r="44" spans="1:21" ht="100.9" customHeight="1" x14ac:dyDescent="0.25">
      <c r="A44" s="2" t="str">
        <f>H13</f>
        <v>RCO74</v>
      </c>
      <c r="B44" s="2" t="str">
        <f>I13</f>
        <v>Population covered by projects in the framework of strategies for integrated territorial development (gyventojai, kuriems taikomi projektai, vykdomi pagal integruotas teritorinio vystymo programas)</v>
      </c>
      <c r="C44" s="2" t="str">
        <f>L13</f>
        <v xml:space="preserve"> Persons</v>
      </c>
      <c r="D44" s="2">
        <v>0</v>
      </c>
      <c r="E44" s="2" t="s">
        <v>30</v>
      </c>
      <c r="F44" s="2" t="s">
        <v>29</v>
      </c>
      <c r="G44" s="2" t="s">
        <v>24</v>
      </c>
      <c r="H44" s="3">
        <f>O13</f>
        <v>0</v>
      </c>
      <c r="I44" s="3">
        <f>P13</f>
        <v>793508</v>
      </c>
      <c r="L44" s="57"/>
    </row>
    <row r="45" spans="1:21" ht="72" customHeight="1" x14ac:dyDescent="0.25">
      <c r="A45" s="2" t="str">
        <f>H7</f>
        <v>RCO75</v>
      </c>
      <c r="B45" s="2" t="str">
        <f>I7</f>
        <v>Strategies for integrated territorial development (integruotos teritorinio vystymo strategijos, kurioms suteikta parama)</v>
      </c>
      <c r="C45" s="2" t="str">
        <f>L7</f>
        <v>contributions to strategies</v>
      </c>
      <c r="D45" s="2">
        <v>0</v>
      </c>
      <c r="E45" s="2" t="s">
        <v>21</v>
      </c>
      <c r="F45" s="2" t="s">
        <v>29</v>
      </c>
      <c r="G45" s="2" t="s">
        <v>24</v>
      </c>
      <c r="H45" s="3">
        <f>O7</f>
        <v>0</v>
      </c>
      <c r="I45" s="3">
        <f>P7</f>
        <v>1</v>
      </c>
    </row>
    <row r="46" spans="1:21" ht="72" customHeight="1" x14ac:dyDescent="0.25">
      <c r="A46" s="2" t="str">
        <f>H14</f>
        <v>RCO75</v>
      </c>
      <c r="B46" s="2" t="str">
        <f>I14</f>
        <v>Strategies for integrated territorial development (integruotos teritorinio vystymo strategijos, kurioms suteikta parama)</v>
      </c>
      <c r="C46" s="2" t="str">
        <f>L14</f>
        <v>contributions to strategies</v>
      </c>
      <c r="D46" s="2">
        <v>0</v>
      </c>
      <c r="E46" s="2" t="s">
        <v>30</v>
      </c>
      <c r="F46" s="2" t="s">
        <v>29</v>
      </c>
      <c r="G46" s="2" t="s">
        <v>24</v>
      </c>
      <c r="H46" s="3">
        <f>O14</f>
        <v>0</v>
      </c>
      <c r="I46" s="3">
        <f>P14</f>
        <v>9</v>
      </c>
    </row>
    <row r="47" spans="1:21" ht="60" x14ac:dyDescent="0.25">
      <c r="A47" s="2" t="str">
        <f>H8</f>
        <v>RCO76</v>
      </c>
      <c r="B47" s="2" t="str">
        <f>I8</f>
        <v>Integrated projects for territorial development (integruoti teritorinio vystymo projektai)</v>
      </c>
      <c r="C47" s="2" t="str">
        <f>L8</f>
        <v>Projects</v>
      </c>
      <c r="D47" s="2">
        <v>0</v>
      </c>
      <c r="E47" s="2" t="s">
        <v>21</v>
      </c>
      <c r="F47" s="2" t="s">
        <v>29</v>
      </c>
      <c r="G47" s="2" t="s">
        <v>24</v>
      </c>
      <c r="H47" s="3">
        <f>O8</f>
        <v>0</v>
      </c>
      <c r="I47" s="3">
        <f>P8</f>
        <v>4</v>
      </c>
    </row>
    <row r="48" spans="1:21" ht="60" x14ac:dyDescent="0.25">
      <c r="A48" s="2" t="str">
        <f>H15</f>
        <v>RCO76</v>
      </c>
      <c r="B48" s="2" t="str">
        <f>I15</f>
        <v>Integrated projects for territorial development (integruoti teritorinio vystymo projektai)</v>
      </c>
      <c r="C48" s="2" t="str">
        <f>L15</f>
        <v>Projects</v>
      </c>
      <c r="D48" s="2">
        <v>0</v>
      </c>
      <c r="E48" s="2" t="s">
        <v>30</v>
      </c>
      <c r="F48" s="2" t="s">
        <v>29</v>
      </c>
      <c r="G48" s="2" t="s">
        <v>24</v>
      </c>
      <c r="H48" s="3">
        <f>O15</f>
        <v>0</v>
      </c>
      <c r="I48" s="3">
        <v>22</v>
      </c>
    </row>
    <row r="49" spans="1:28" ht="75" x14ac:dyDescent="0.25">
      <c r="A49" s="2" t="str">
        <f>H9</f>
        <v>RCO114</v>
      </c>
      <c r="B49" s="2" t="str">
        <f>I9</f>
        <v>Open space created or rehabilitated in urban areas (atviros erdvės, sukurtos arba atkurtos miestų vietovėse)</v>
      </c>
      <c r="C49" s="2" t="str">
        <f>L9</f>
        <v>m2</v>
      </c>
      <c r="D49" s="2">
        <v>0</v>
      </c>
      <c r="E49" s="2" t="s">
        <v>21</v>
      </c>
      <c r="F49" s="2" t="s">
        <v>29</v>
      </c>
      <c r="G49" s="2" t="s">
        <v>24</v>
      </c>
      <c r="H49" s="3">
        <f>O9</f>
        <v>0</v>
      </c>
      <c r="I49" s="73">
        <f>P9+P28</f>
        <v>824000</v>
      </c>
    </row>
    <row r="50" spans="1:28" ht="75" x14ac:dyDescent="0.25">
      <c r="A50" s="2" t="str">
        <f>H16</f>
        <v>RCO114</v>
      </c>
      <c r="B50" s="2" t="str">
        <f>I16</f>
        <v>Open space created or rehabilitated in urban areas (atviros erdvės, sukurtos arba atkurtos miestų vietovėse)</v>
      </c>
      <c r="C50" s="2" t="str">
        <f>L16</f>
        <v>m2</v>
      </c>
      <c r="D50" s="2">
        <v>0</v>
      </c>
      <c r="E50" s="2" t="s">
        <v>30</v>
      </c>
      <c r="F50" s="2" t="s">
        <v>29</v>
      </c>
      <c r="G50" s="2" t="s">
        <v>24</v>
      </c>
      <c r="H50" s="3">
        <f>O16+O35</f>
        <v>0</v>
      </c>
      <c r="I50" s="73">
        <f>P16+P30+P35</f>
        <v>3413000</v>
      </c>
    </row>
    <row r="51" spans="1:28" ht="180" x14ac:dyDescent="0.25">
      <c r="A51" s="2" t="str">
        <f>H24</f>
        <v>specific product</v>
      </c>
      <c r="B51" s="2" t="str">
        <f>I24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1" s="2" t="str">
        <f>L24</f>
        <v>m2</v>
      </c>
      <c r="D51" s="2">
        <f t="shared" ref="D51" si="0">M24</f>
        <v>0</v>
      </c>
      <c r="E51" s="2" t="s">
        <v>21</v>
      </c>
      <c r="F51" s="2" t="s">
        <v>29</v>
      </c>
      <c r="G51" s="2" t="str">
        <f>N24</f>
        <v>n/a</v>
      </c>
      <c r="H51" s="2">
        <f>O24</f>
        <v>0</v>
      </c>
      <c r="I51" s="41">
        <f>+P20+P24</f>
        <v>5400</v>
      </c>
    </row>
    <row r="52" spans="1:28" ht="180" x14ac:dyDescent="0.25">
      <c r="A52" s="2" t="str">
        <f>H22</f>
        <v>specificoutput</v>
      </c>
      <c r="B52" s="2" t="str">
        <f>I22</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2" s="2" t="str">
        <f>L22</f>
        <v>m2</v>
      </c>
      <c r="D52" s="2">
        <f>M22</f>
        <v>0</v>
      </c>
      <c r="E52" s="2" t="s">
        <v>30</v>
      </c>
      <c r="F52" s="2" t="s">
        <v>29</v>
      </c>
      <c r="G52" s="2" t="str">
        <f>N22</f>
        <v>n/a</v>
      </c>
      <c r="H52" s="2">
        <f>O22</f>
        <v>0</v>
      </c>
      <c r="I52" s="41">
        <f>P22+P26</f>
        <v>18300</v>
      </c>
      <c r="P52" s="52"/>
      <c r="Q52" s="52"/>
      <c r="R52" s="52">
        <f t="shared" ref="R52:AB52" si="1">S22</f>
        <v>0</v>
      </c>
      <c r="S52">
        <f t="shared" si="1"/>
        <v>0</v>
      </c>
      <c r="T52" t="e">
        <f>#REF!</f>
        <v>#REF!</v>
      </c>
      <c r="U52">
        <f t="shared" si="1"/>
        <v>0</v>
      </c>
      <c r="V52">
        <f t="shared" si="1"/>
        <v>0</v>
      </c>
      <c r="W52">
        <f t="shared" si="1"/>
        <v>0</v>
      </c>
      <c r="X52">
        <f t="shared" si="1"/>
        <v>0</v>
      </c>
      <c r="Y52">
        <f t="shared" si="1"/>
        <v>0</v>
      </c>
      <c r="Z52">
        <f t="shared" si="1"/>
        <v>0</v>
      </c>
      <c r="AA52">
        <f t="shared" si="1"/>
        <v>0</v>
      </c>
      <c r="AB52">
        <f t="shared" si="1"/>
        <v>0</v>
      </c>
    </row>
    <row r="53" spans="1:28" ht="129.75" customHeight="1" x14ac:dyDescent="0.25">
      <c r="A53" s="2" t="str">
        <f>H37</f>
        <v>specific result</v>
      </c>
      <c r="B53" s="2" t="str">
        <f>I37</f>
        <v>Created or rehabilitated areas, used for economic activity (Sukurtos arba atkurtos teritorijos, naudojamos ekonominei veiklai)</v>
      </c>
      <c r="C53" s="2" t="str">
        <f>L37</f>
        <v>ha</v>
      </c>
      <c r="D53" s="2">
        <v>0</v>
      </c>
      <c r="E53" s="2" t="s">
        <v>30</v>
      </c>
      <c r="F53" s="2" t="s">
        <v>29</v>
      </c>
      <c r="G53" s="2">
        <v>2020</v>
      </c>
      <c r="H53" s="3" t="s">
        <v>24</v>
      </c>
      <c r="I53" s="58">
        <f>P37</f>
        <v>129.5</v>
      </c>
    </row>
    <row r="54" spans="1:28" ht="120" x14ac:dyDescent="0.25">
      <c r="A54" s="2" t="str">
        <f>H10</f>
        <v>RCR52</v>
      </c>
      <c r="B54" s="2" t="str">
        <f>I10</f>
        <v>Rehabilitated land used for green areas, social housing, economic or community activities (rekultivuota žemė, naudojama žaliesiems plotams, socialiniams būstams, ekonominei arba kitai paskirčiai)</v>
      </c>
      <c r="C54" s="2" t="str">
        <f>L10</f>
        <v>ha</v>
      </c>
      <c r="D54" s="2">
        <v>0</v>
      </c>
      <c r="E54" s="2" t="s">
        <v>21</v>
      </c>
      <c r="F54" s="2" t="s">
        <v>29</v>
      </c>
      <c r="G54" s="2">
        <v>2020</v>
      </c>
      <c r="H54" s="3" t="s">
        <v>24</v>
      </c>
      <c r="I54" s="95">
        <f>P10+P29</f>
        <v>16.399999999999999</v>
      </c>
    </row>
    <row r="55" spans="1:28" ht="120" x14ac:dyDescent="0.25">
      <c r="A55" s="2" t="str">
        <f>H17</f>
        <v>RCR52</v>
      </c>
      <c r="B55" s="2" t="str">
        <f>I17</f>
        <v>Rehabilitated land used for green areas, social housing, economic or community activities (rekultivuota žemė, naudojama žaliesiems plotams, socialiniams būstams, ekonominei arba kitai paskirčiai)</v>
      </c>
      <c r="C55" s="2" t="str">
        <f>L17</f>
        <v>ha</v>
      </c>
      <c r="D55" s="2">
        <v>0</v>
      </c>
      <c r="E55" s="2" t="s">
        <v>30</v>
      </c>
      <c r="F55" s="2" t="s">
        <v>29</v>
      </c>
      <c r="G55" s="2">
        <v>2020</v>
      </c>
      <c r="H55" s="3" t="s">
        <v>24</v>
      </c>
      <c r="I55" s="95">
        <f>P17+P31+P36</f>
        <v>68.7</v>
      </c>
    </row>
    <row r="56" spans="1:28" ht="75" x14ac:dyDescent="0.25">
      <c r="A56" s="2" t="str">
        <f>H11</f>
        <v>specific result</v>
      </c>
      <c r="B56" s="2" t="str">
        <f>I11</f>
        <v xml:space="preserve"> Annual users of consolidated public services (Metinis konsoliduotų viešųjų paslaugų vartotojų skaičius)</v>
      </c>
      <c r="C56" s="2" t="str">
        <f>L11</f>
        <v>users/year</v>
      </c>
      <c r="D56" s="2">
        <v>0</v>
      </c>
      <c r="E56" s="2" t="s">
        <v>21</v>
      </c>
      <c r="F56" s="2" t="s">
        <v>29</v>
      </c>
      <c r="G56" s="2">
        <v>2020</v>
      </c>
      <c r="H56" s="3" t="s">
        <v>24</v>
      </c>
      <c r="I56" s="3">
        <f>+P11+P21+P25</f>
        <v>568000</v>
      </c>
    </row>
    <row r="57" spans="1:28" ht="60" x14ac:dyDescent="0.25">
      <c r="A57" s="2" t="str">
        <f>H18</f>
        <v>specific result</v>
      </c>
      <c r="B57" s="2" t="str">
        <f>I18</f>
        <v>Annual users of consolidated public services (Metinis konsoliduotų viešųjų paslaugų vartotojų skaičius)</v>
      </c>
      <c r="C57" s="2" t="str">
        <f>L18</f>
        <v>users/year</v>
      </c>
      <c r="D57" s="2">
        <v>0</v>
      </c>
      <c r="E57" s="2" t="s">
        <v>30</v>
      </c>
      <c r="F57" s="2" t="s">
        <v>29</v>
      </c>
      <c r="G57" s="2">
        <v>2020</v>
      </c>
      <c r="H57" s="2" t="s">
        <v>29</v>
      </c>
      <c r="I57" s="3">
        <f>P18+P23+P27</f>
        <v>1817400</v>
      </c>
    </row>
    <row r="58" spans="1:28" ht="102" customHeight="1" x14ac:dyDescent="0.25">
      <c r="A58" s="97" t="str">
        <f>H12</f>
        <v>specific result</v>
      </c>
      <c r="B58" s="97" t="str">
        <f>I12</f>
        <v>Number of residents having a secured a place in new or modernized shelters  (Gyventojų, kuriems užtikrinta vieta naujose arba modernizuotose priedangose, skaičius)</v>
      </c>
      <c r="C58" s="97" t="str">
        <f>L12</f>
        <v>persons</v>
      </c>
      <c r="D58" s="97">
        <f>M12</f>
        <v>0</v>
      </c>
      <c r="E58" s="97" t="s">
        <v>21</v>
      </c>
      <c r="F58" s="97" t="s">
        <v>29</v>
      </c>
      <c r="G58" s="97">
        <f>N12</f>
        <v>2020</v>
      </c>
      <c r="H58" s="97" t="s">
        <v>29</v>
      </c>
      <c r="I58" s="99">
        <f>P12</f>
        <v>1000</v>
      </c>
    </row>
    <row r="59" spans="1:28" ht="104.25" customHeight="1" x14ac:dyDescent="0.25">
      <c r="A59" s="97" t="str">
        <f>H19</f>
        <v>specific result</v>
      </c>
      <c r="B59" s="97" t="str">
        <f>I19</f>
        <v>Number of residents having a secured a place in new or modernized shelters (Gyventojų, kuriems užtikrinta vieta naujose arba modernizuotose priedangose, skaičius)</v>
      </c>
      <c r="C59" s="97" t="str">
        <f>L19</f>
        <v>persons</v>
      </c>
      <c r="D59" s="97">
        <f>M19</f>
        <v>0</v>
      </c>
      <c r="E59" s="97" t="s">
        <v>30</v>
      </c>
      <c r="F59" s="97" t="s">
        <v>29</v>
      </c>
      <c r="G59" s="97">
        <f>N19</f>
        <v>2020</v>
      </c>
      <c r="H59" s="97" t="s">
        <v>29</v>
      </c>
      <c r="I59" s="99">
        <f>P19</f>
        <v>6800</v>
      </c>
    </row>
    <row r="60" spans="1:28" x14ac:dyDescent="0.25">
      <c r="A60" s="52"/>
      <c r="B60" s="52"/>
      <c r="C60" s="52"/>
      <c r="D60" s="52">
        <f>SUM(D43:D57)</f>
        <v>0</v>
      </c>
      <c r="E60" s="52"/>
      <c r="F60" s="52"/>
      <c r="G60" s="52"/>
      <c r="H60" s="52">
        <f>SUM(H43:H57)</f>
        <v>0</v>
      </c>
      <c r="I60" s="59">
        <f>SUM(I43:I59)</f>
        <v>8045794.6000000006</v>
      </c>
      <c r="J60" s="52" t="b">
        <f>I60=P38</f>
        <v>1</v>
      </c>
    </row>
    <row r="61" spans="1:28" x14ac:dyDescent="0.25">
      <c r="A61" s="52"/>
      <c r="B61" s="52"/>
      <c r="C61" s="52"/>
      <c r="D61" s="52"/>
      <c r="E61" s="52"/>
      <c r="F61" s="52"/>
      <c r="G61" s="52"/>
      <c r="H61" s="52"/>
      <c r="I61" s="52"/>
      <c r="J61" s="52"/>
    </row>
    <row r="62" spans="1:28" x14ac:dyDescent="0.25">
      <c r="A62" s="52"/>
      <c r="B62" s="52"/>
      <c r="C62" s="52"/>
      <c r="D62" s="52"/>
      <c r="E62" s="52"/>
      <c r="F62" s="52"/>
      <c r="G62" s="52"/>
      <c r="H62" s="52"/>
      <c r="I62" s="52"/>
      <c r="J62" s="52"/>
    </row>
  </sheetData>
  <mergeCells count="78">
    <mergeCell ref="U4:U5"/>
    <mergeCell ref="T4:T5"/>
    <mergeCell ref="S4:S5"/>
    <mergeCell ref="F6:F12"/>
    <mergeCell ref="E6:E12"/>
    <mergeCell ref="D6:D12"/>
    <mergeCell ref="R4:R5"/>
    <mergeCell ref="L4:L5"/>
    <mergeCell ref="M4:N4"/>
    <mergeCell ref="O4:O5"/>
    <mergeCell ref="P4:P5"/>
    <mergeCell ref="Q4:Q5"/>
    <mergeCell ref="A4:A5"/>
    <mergeCell ref="B4:B5"/>
    <mergeCell ref="C4:C5"/>
    <mergeCell ref="D4:F4"/>
    <mergeCell ref="G4:G5"/>
    <mergeCell ref="C6:C12"/>
    <mergeCell ref="G22:G23"/>
    <mergeCell ref="J4:J5"/>
    <mergeCell ref="K4:K5"/>
    <mergeCell ref="J13:J19"/>
    <mergeCell ref="J20:J21"/>
    <mergeCell ref="C20:C21"/>
    <mergeCell ref="E20:E21"/>
    <mergeCell ref="F13:F19"/>
    <mergeCell ref="E13:E19"/>
    <mergeCell ref="C13:C19"/>
    <mergeCell ref="D13:D19"/>
    <mergeCell ref="G9:G10"/>
    <mergeCell ref="G13:G15"/>
    <mergeCell ref="E22:E23"/>
    <mergeCell ref="D20:D21"/>
    <mergeCell ref="A32:A37"/>
    <mergeCell ref="B32:B37"/>
    <mergeCell ref="C32:C37"/>
    <mergeCell ref="D32:D37"/>
    <mergeCell ref="D22:D23"/>
    <mergeCell ref="C28:C29"/>
    <mergeCell ref="C30:C31"/>
    <mergeCell ref="D30:D31"/>
    <mergeCell ref="D28:D29"/>
    <mergeCell ref="C24:C25"/>
    <mergeCell ref="D24:D25"/>
    <mergeCell ref="C22:C23"/>
    <mergeCell ref="A6:A31"/>
    <mergeCell ref="B6:B31"/>
    <mergeCell ref="C26:C27"/>
    <mergeCell ref="D26:D27"/>
    <mergeCell ref="H4:I4"/>
    <mergeCell ref="K6:K37"/>
    <mergeCell ref="J24:J25"/>
    <mergeCell ref="J22:J23"/>
    <mergeCell ref="F26:F27"/>
    <mergeCell ref="F32:F37"/>
    <mergeCell ref="G32:G34"/>
    <mergeCell ref="G35:G37"/>
    <mergeCell ref="J28:J29"/>
    <mergeCell ref="J30:J31"/>
    <mergeCell ref="G28:G29"/>
    <mergeCell ref="G6:G8"/>
    <mergeCell ref="G16:G17"/>
    <mergeCell ref="F30:F31"/>
    <mergeCell ref="F24:F25"/>
    <mergeCell ref="F20:F21"/>
    <mergeCell ref="J32:J37"/>
    <mergeCell ref="J26:J27"/>
    <mergeCell ref="J6:J12"/>
    <mergeCell ref="E32:E37"/>
    <mergeCell ref="E28:E29"/>
    <mergeCell ref="E30:E31"/>
    <mergeCell ref="F22:F23"/>
    <mergeCell ref="E24:E25"/>
    <mergeCell ref="E26:E27"/>
    <mergeCell ref="F28:F29"/>
    <mergeCell ref="G30:G31"/>
    <mergeCell ref="G24:G25"/>
    <mergeCell ref="G26:G27"/>
  </mergeCells>
  <pageMargins left="0.7" right="0.7" top="0.75" bottom="0.75" header="0.3" footer="0.3"/>
  <pageSetup paperSize="9" scale="1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F11" sqref="F11"/>
    </sheetView>
  </sheetViews>
  <sheetFormatPr defaultColWidth="9.140625" defaultRowHeight="15" x14ac:dyDescent="0.25"/>
  <cols>
    <col min="1" max="1" width="9.140625" style="10"/>
    <col min="2" max="2" width="37" style="11" bestFit="1" customWidth="1"/>
    <col min="3" max="3" width="117.85546875" style="12" customWidth="1"/>
    <col min="4" max="4" width="36.85546875" style="13" customWidth="1"/>
    <col min="5" max="16384" width="9.140625" style="7"/>
  </cols>
  <sheetData>
    <row r="1" spans="1:4" x14ac:dyDescent="0.25">
      <c r="A1" s="4" t="s">
        <v>48</v>
      </c>
      <c r="B1" s="5" t="s">
        <v>49</v>
      </c>
      <c r="C1" s="6" t="s">
        <v>50</v>
      </c>
      <c r="D1" s="7"/>
    </row>
    <row r="2" spans="1:4" x14ac:dyDescent="0.25">
      <c r="A2" s="4">
        <v>1</v>
      </c>
      <c r="B2" s="5" t="s">
        <v>51</v>
      </c>
      <c r="C2" s="6" t="s">
        <v>120</v>
      </c>
      <c r="D2" s="7"/>
    </row>
    <row r="3" spans="1:4" ht="49.15" customHeight="1" x14ac:dyDescent="0.25">
      <c r="A3" s="4">
        <f>A2+1</f>
        <v>2</v>
      </c>
      <c r="B3" s="5" t="s">
        <v>53</v>
      </c>
      <c r="C3" s="74" t="s">
        <v>194</v>
      </c>
      <c r="D3" s="7"/>
    </row>
    <row r="4" spans="1:4" x14ac:dyDescent="0.25">
      <c r="A4" s="4">
        <f t="shared" ref="A4:A19" si="0">A3+1</f>
        <v>3</v>
      </c>
      <c r="B4" s="5" t="s">
        <v>54</v>
      </c>
      <c r="C4" s="74" t="s">
        <v>199</v>
      </c>
      <c r="D4" s="7"/>
    </row>
    <row r="5" spans="1:4" x14ac:dyDescent="0.25">
      <c r="A5" s="4">
        <f t="shared" si="0"/>
        <v>4</v>
      </c>
      <c r="B5" s="5" t="s">
        <v>55</v>
      </c>
      <c r="C5" s="74" t="s">
        <v>118</v>
      </c>
      <c r="D5" s="7"/>
    </row>
    <row r="6" spans="1:4" x14ac:dyDescent="0.25">
      <c r="A6" s="4">
        <f t="shared" si="0"/>
        <v>5</v>
      </c>
      <c r="B6" s="5" t="s">
        <v>9</v>
      </c>
      <c r="C6" s="75">
        <v>0</v>
      </c>
      <c r="D6" s="7"/>
    </row>
    <row r="7" spans="1:4" x14ac:dyDescent="0.25">
      <c r="A7" s="4">
        <f t="shared" si="0"/>
        <v>6</v>
      </c>
      <c r="B7" s="5" t="s">
        <v>10</v>
      </c>
      <c r="C7" s="76" t="s">
        <v>119</v>
      </c>
      <c r="D7" s="7"/>
    </row>
    <row r="8" spans="1:4" x14ac:dyDescent="0.25">
      <c r="A8" s="4">
        <f t="shared" si="0"/>
        <v>7</v>
      </c>
      <c r="B8" s="5" t="s">
        <v>58</v>
      </c>
      <c r="C8" s="74" t="s">
        <v>59</v>
      </c>
      <c r="D8" s="7"/>
    </row>
    <row r="9" spans="1:4" x14ac:dyDescent="0.25">
      <c r="A9" s="4">
        <f t="shared" si="0"/>
        <v>8</v>
      </c>
      <c r="B9" s="5" t="s">
        <v>60</v>
      </c>
      <c r="C9" s="74" t="s">
        <v>61</v>
      </c>
      <c r="D9" s="7"/>
    </row>
    <row r="10" spans="1:4" x14ac:dyDescent="0.25">
      <c r="A10" s="4">
        <f t="shared" si="0"/>
        <v>9</v>
      </c>
      <c r="B10" s="5" t="s">
        <v>62</v>
      </c>
      <c r="C10" s="74" t="s">
        <v>115</v>
      </c>
      <c r="D10" s="7"/>
    </row>
    <row r="11" spans="1:4" ht="60" x14ac:dyDescent="0.25">
      <c r="A11" s="4">
        <f t="shared" si="0"/>
        <v>10</v>
      </c>
      <c r="B11" s="5" t="s">
        <v>64</v>
      </c>
      <c r="C11" s="74" t="s">
        <v>200</v>
      </c>
      <c r="D11" s="7"/>
    </row>
    <row r="12" spans="1:4" x14ac:dyDescent="0.25">
      <c r="A12" s="4">
        <f t="shared" si="0"/>
        <v>11</v>
      </c>
      <c r="B12" s="5" t="s">
        <v>65</v>
      </c>
      <c r="C12" s="77" t="s">
        <v>77</v>
      </c>
      <c r="D12" s="7"/>
    </row>
    <row r="13" spans="1:4" x14ac:dyDescent="0.25">
      <c r="A13" s="4">
        <f t="shared" si="0"/>
        <v>12</v>
      </c>
      <c r="B13" s="5" t="s">
        <v>66</v>
      </c>
      <c r="C13" s="77" t="s">
        <v>140</v>
      </c>
      <c r="D13" s="7"/>
    </row>
    <row r="14" spans="1:4" ht="30" x14ac:dyDescent="0.25">
      <c r="A14" s="4">
        <f t="shared" si="0"/>
        <v>13</v>
      </c>
      <c r="B14" s="5" t="s">
        <v>67</v>
      </c>
      <c r="C14" s="77" t="s">
        <v>141</v>
      </c>
      <c r="D14" s="7"/>
    </row>
    <row r="15" spans="1:4" ht="30" x14ac:dyDescent="0.25">
      <c r="A15" s="4">
        <f t="shared" si="0"/>
        <v>14</v>
      </c>
      <c r="B15" s="5" t="s">
        <v>68</v>
      </c>
      <c r="C15" s="77" t="s">
        <v>141</v>
      </c>
      <c r="D15" s="7"/>
    </row>
    <row r="16" spans="1:4" x14ac:dyDescent="0.25">
      <c r="A16" s="4">
        <f t="shared" si="0"/>
        <v>15</v>
      </c>
      <c r="B16" s="5" t="s">
        <v>69</v>
      </c>
      <c r="C16" s="78" t="s">
        <v>73</v>
      </c>
      <c r="D16" s="7"/>
    </row>
    <row r="17" spans="1:4" x14ac:dyDescent="0.25">
      <c r="A17" s="4">
        <f t="shared" si="0"/>
        <v>16</v>
      </c>
      <c r="B17" s="5" t="s">
        <v>70</v>
      </c>
      <c r="C17" s="78" t="s">
        <v>128</v>
      </c>
      <c r="D17" s="7"/>
    </row>
    <row r="18" spans="1:4" x14ac:dyDescent="0.25">
      <c r="A18" s="4">
        <f>A17+1</f>
        <v>17</v>
      </c>
      <c r="B18" s="5" t="s">
        <v>71</v>
      </c>
      <c r="C18" s="77" t="s">
        <v>81</v>
      </c>
      <c r="D18" s="7"/>
    </row>
    <row r="19" spans="1:4" x14ac:dyDescent="0.25">
      <c r="A19" s="4">
        <f t="shared" si="0"/>
        <v>18</v>
      </c>
      <c r="B19" s="5" t="s">
        <v>72</v>
      </c>
      <c r="C19" s="77" t="s">
        <v>75</v>
      </c>
      <c r="D19" s="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4382-7349-4E8D-BCA7-716CE897DAA1}">
  <sheetPr>
    <tabColor theme="5"/>
  </sheetPr>
  <dimension ref="A1:D20"/>
  <sheetViews>
    <sheetView workbookViewId="0">
      <selection activeCell="D12" sqref="D12"/>
    </sheetView>
  </sheetViews>
  <sheetFormatPr defaultRowHeight="15" x14ac:dyDescent="0.25"/>
  <cols>
    <col min="1" max="1" width="21.5703125" customWidth="1"/>
    <col min="2" max="2" width="41.140625" customWidth="1"/>
    <col min="3" max="3" width="54.7109375" customWidth="1"/>
    <col min="4" max="4" width="60.5703125" customWidth="1"/>
  </cols>
  <sheetData>
    <row r="1" spans="1:4" x14ac:dyDescent="0.25">
      <c r="A1" s="111" t="s">
        <v>48</v>
      </c>
      <c r="B1" s="112" t="s">
        <v>49</v>
      </c>
      <c r="C1" s="112" t="s">
        <v>50</v>
      </c>
    </row>
    <row r="2" spans="1:4" x14ac:dyDescent="0.25">
      <c r="A2" s="113">
        <v>0</v>
      </c>
      <c r="B2" s="114" t="s">
        <v>151</v>
      </c>
      <c r="C2" s="114" t="s">
        <v>152</v>
      </c>
    </row>
    <row r="3" spans="1:4" x14ac:dyDescent="0.25">
      <c r="A3" s="113">
        <v>1</v>
      </c>
      <c r="B3" s="112" t="s">
        <v>51</v>
      </c>
      <c r="C3" s="112" t="s">
        <v>52</v>
      </c>
    </row>
    <row r="4" spans="1:4" ht="48.75" customHeight="1" x14ac:dyDescent="0.25">
      <c r="A4" s="113">
        <v>2</v>
      </c>
      <c r="B4" s="112" t="s">
        <v>53</v>
      </c>
      <c r="C4" s="115" t="s">
        <v>211</v>
      </c>
    </row>
    <row r="5" spans="1:4" x14ac:dyDescent="0.25">
      <c r="A5" s="113">
        <v>3</v>
      </c>
      <c r="B5" s="114" t="s">
        <v>54</v>
      </c>
      <c r="C5" s="114" t="s">
        <v>212</v>
      </c>
    </row>
    <row r="6" spans="1:4" x14ac:dyDescent="0.25">
      <c r="A6" s="113">
        <v>4</v>
      </c>
      <c r="B6" s="114" t="s">
        <v>55</v>
      </c>
      <c r="C6" s="114" t="s">
        <v>56</v>
      </c>
    </row>
    <row r="7" spans="1:4" x14ac:dyDescent="0.25">
      <c r="A7" s="113">
        <v>5</v>
      </c>
      <c r="B7" s="114" t="s">
        <v>9</v>
      </c>
      <c r="C7" s="114" t="s">
        <v>119</v>
      </c>
    </row>
    <row r="8" spans="1:4" x14ac:dyDescent="0.25">
      <c r="A8" s="113">
        <v>6</v>
      </c>
      <c r="B8" s="114" t="s">
        <v>10</v>
      </c>
      <c r="C8" s="114" t="s">
        <v>57</v>
      </c>
    </row>
    <row r="9" spans="1:4" x14ac:dyDescent="0.25">
      <c r="A9" s="113">
        <v>7</v>
      </c>
      <c r="B9" s="114" t="s">
        <v>58</v>
      </c>
      <c r="C9" s="114" t="s">
        <v>59</v>
      </c>
    </row>
    <row r="10" spans="1:4" x14ac:dyDescent="0.25">
      <c r="A10" s="113">
        <v>8</v>
      </c>
      <c r="B10" s="114" t="s">
        <v>60</v>
      </c>
      <c r="C10" s="114" t="s">
        <v>156</v>
      </c>
    </row>
    <row r="11" spans="1:4" x14ac:dyDescent="0.25">
      <c r="A11" s="113">
        <v>9</v>
      </c>
      <c r="B11" s="114" t="s">
        <v>62</v>
      </c>
      <c r="C11" s="114" t="s">
        <v>116</v>
      </c>
    </row>
    <row r="12" spans="1:4" ht="125.25" customHeight="1" x14ac:dyDescent="0.25">
      <c r="A12" s="113">
        <v>10</v>
      </c>
      <c r="B12" s="114" t="s">
        <v>64</v>
      </c>
      <c r="C12" s="116" t="s">
        <v>213</v>
      </c>
      <c r="D12" s="30"/>
    </row>
    <row r="13" spans="1:4" x14ac:dyDescent="0.25">
      <c r="A13" s="113">
        <v>11</v>
      </c>
      <c r="B13" s="114" t="s">
        <v>65</v>
      </c>
      <c r="C13" s="114" t="s">
        <v>77</v>
      </c>
    </row>
    <row r="14" spans="1:4" x14ac:dyDescent="0.25">
      <c r="A14" s="113">
        <v>12</v>
      </c>
      <c r="B14" s="114" t="s">
        <v>66</v>
      </c>
      <c r="C14" s="114" t="s">
        <v>214</v>
      </c>
    </row>
    <row r="15" spans="1:4" x14ac:dyDescent="0.25">
      <c r="A15" s="113">
        <v>13</v>
      </c>
      <c r="B15" s="114" t="s">
        <v>67</v>
      </c>
      <c r="C15" s="116"/>
    </row>
    <row r="16" spans="1:4" ht="37.5" customHeight="1" x14ac:dyDescent="0.25">
      <c r="A16" s="205">
        <v>14</v>
      </c>
      <c r="B16" s="206" t="s">
        <v>68</v>
      </c>
      <c r="C16" s="116" t="s">
        <v>154</v>
      </c>
    </row>
    <row r="17" spans="1:3" x14ac:dyDescent="0.25">
      <c r="A17" s="205"/>
      <c r="B17" s="206"/>
      <c r="C17" s="116"/>
    </row>
    <row r="18" spans="1:3" ht="17.25" customHeight="1" x14ac:dyDescent="0.25">
      <c r="A18" s="113">
        <v>15</v>
      </c>
      <c r="B18" s="114" t="s">
        <v>69</v>
      </c>
      <c r="C18" s="116" t="s">
        <v>215</v>
      </c>
    </row>
    <row r="19" spans="1:3" ht="21.75" customHeight="1" x14ac:dyDescent="0.25">
      <c r="A19" s="113">
        <v>16</v>
      </c>
      <c r="B19" s="116" t="s">
        <v>70</v>
      </c>
      <c r="C19" s="114" t="s">
        <v>216</v>
      </c>
    </row>
    <row r="20" spans="1:3" x14ac:dyDescent="0.25">
      <c r="A20" s="113">
        <v>17</v>
      </c>
      <c r="B20" s="114" t="s">
        <v>71</v>
      </c>
      <c r="C20" s="116" t="s">
        <v>216</v>
      </c>
    </row>
  </sheetData>
  <mergeCells count="2">
    <mergeCell ref="A16:A17"/>
    <mergeCell ref="B16: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5"/>
  <sheetViews>
    <sheetView tabSelected="1" topLeftCell="A57" zoomScale="75" zoomScaleNormal="75" workbookViewId="0">
      <selection activeCell="A61" sqref="A61:I62"/>
    </sheetView>
  </sheetViews>
  <sheetFormatPr defaultColWidth="9.140625" defaultRowHeight="15" x14ac:dyDescent="0.25"/>
  <cols>
    <col min="1" max="1" width="31.42578125" style="36" customWidth="1"/>
    <col min="2" max="2" width="24.140625" style="36" customWidth="1"/>
    <col min="3" max="3" width="17.140625" style="36" customWidth="1"/>
    <col min="4" max="4" width="23.85546875" style="36" customWidth="1"/>
    <col min="5" max="5" width="24" style="36" customWidth="1"/>
    <col min="6" max="6" width="20.140625" style="36" customWidth="1"/>
    <col min="7" max="7" width="21" style="33" customWidth="1"/>
    <col min="8" max="8" width="14.42578125" style="33" customWidth="1"/>
    <col min="9" max="9" width="29" style="33" customWidth="1"/>
    <col min="10" max="10" width="14.42578125" style="33" customWidth="1"/>
    <col min="11" max="11" width="10.28515625" style="33" customWidth="1"/>
    <col min="12" max="12" width="14.42578125" style="33" customWidth="1"/>
    <col min="13" max="13" width="13.42578125" style="33" customWidth="1"/>
    <col min="14" max="14" width="11" style="33" customWidth="1"/>
    <col min="15" max="15" width="10.28515625" style="33" customWidth="1"/>
    <col min="16" max="16" width="12.28515625" style="34" customWidth="1"/>
    <col min="17" max="17" width="16.85546875" style="33" customWidth="1"/>
    <col min="18" max="18" width="200.5703125" style="33" customWidth="1"/>
    <col min="19" max="19" width="21.42578125" style="1" customWidth="1"/>
    <col min="20" max="16384" width="9.140625" style="1"/>
  </cols>
  <sheetData>
    <row r="1" spans="1:19" ht="15.75" customHeight="1" x14ac:dyDescent="0.25">
      <c r="A1" s="182" t="s">
        <v>103</v>
      </c>
      <c r="B1" s="182"/>
      <c r="C1" s="182"/>
      <c r="D1" s="182"/>
      <c r="E1" s="182"/>
      <c r="F1" s="182"/>
      <c r="G1" s="182"/>
      <c r="H1" s="182"/>
      <c r="I1" s="182"/>
    </row>
    <row r="2" spans="1:19" x14ac:dyDescent="0.25">
      <c r="A2" s="35" t="s">
        <v>143</v>
      </c>
    </row>
    <row r="3" spans="1:19" ht="15.75" thickBot="1" x14ac:dyDescent="0.3">
      <c r="A3" s="52" t="s">
        <v>102</v>
      </c>
    </row>
    <row r="4" spans="1:19" x14ac:dyDescent="0.25">
      <c r="A4" s="183" t="s">
        <v>0</v>
      </c>
      <c r="B4" s="153" t="s">
        <v>1</v>
      </c>
      <c r="C4" s="153" t="s">
        <v>2</v>
      </c>
      <c r="D4" s="128" t="s">
        <v>3</v>
      </c>
      <c r="E4" s="161"/>
      <c r="F4" s="129"/>
      <c r="G4" s="153" t="s">
        <v>4</v>
      </c>
      <c r="H4" s="128" t="s">
        <v>5</v>
      </c>
      <c r="I4" s="129"/>
      <c r="J4" s="153" t="s">
        <v>6</v>
      </c>
      <c r="K4" s="153" t="s">
        <v>7</v>
      </c>
      <c r="L4" s="193" t="s">
        <v>8</v>
      </c>
      <c r="M4" s="193" t="s">
        <v>9</v>
      </c>
      <c r="N4" s="193"/>
      <c r="O4" s="193" t="s">
        <v>10</v>
      </c>
      <c r="P4" s="195" t="s">
        <v>11</v>
      </c>
      <c r="Q4" s="193" t="s">
        <v>12</v>
      </c>
      <c r="R4" s="202" t="s">
        <v>13</v>
      </c>
      <c r="S4" s="168" t="s">
        <v>226</v>
      </c>
    </row>
    <row r="5" spans="1:19" ht="30.75" thickBot="1" x14ac:dyDescent="0.3">
      <c r="A5" s="184"/>
      <c r="B5" s="160"/>
      <c r="C5" s="160"/>
      <c r="D5" s="17" t="s">
        <v>14</v>
      </c>
      <c r="E5" s="17" t="s">
        <v>15</v>
      </c>
      <c r="F5" s="17" t="s">
        <v>16</v>
      </c>
      <c r="G5" s="160"/>
      <c r="H5" s="17" t="s">
        <v>17</v>
      </c>
      <c r="I5" s="17" t="s">
        <v>18</v>
      </c>
      <c r="J5" s="160"/>
      <c r="K5" s="160"/>
      <c r="L5" s="194"/>
      <c r="M5" s="17" t="s">
        <v>19</v>
      </c>
      <c r="N5" s="17" t="s">
        <v>20</v>
      </c>
      <c r="O5" s="194"/>
      <c r="P5" s="196"/>
      <c r="Q5" s="194"/>
      <c r="R5" s="202"/>
      <c r="S5" s="168"/>
    </row>
    <row r="6" spans="1:19" ht="210" x14ac:dyDescent="0.25">
      <c r="A6" s="149" t="s">
        <v>122</v>
      </c>
      <c r="B6" s="136">
        <f>F6+F10+F14+F16</f>
        <v>174648960.6140351</v>
      </c>
      <c r="C6" s="125">
        <v>26906033</v>
      </c>
      <c r="D6" s="121" t="s">
        <v>98</v>
      </c>
      <c r="E6" s="136">
        <f>C6*40/60</f>
        <v>17937355.333333332</v>
      </c>
      <c r="F6" s="136">
        <f>+C6+E6</f>
        <v>44843388.333333328</v>
      </c>
      <c r="G6" s="125">
        <v>0</v>
      </c>
      <c r="H6" s="23" t="s">
        <v>33</v>
      </c>
      <c r="I6" s="37" t="s">
        <v>36</v>
      </c>
      <c r="J6" s="121" t="s">
        <v>21</v>
      </c>
      <c r="K6" s="197" t="s">
        <v>22</v>
      </c>
      <c r="L6" s="38" t="s">
        <v>23</v>
      </c>
      <c r="M6" s="23">
        <v>0</v>
      </c>
      <c r="N6" s="23" t="s">
        <v>24</v>
      </c>
      <c r="O6" s="16">
        <v>0</v>
      </c>
      <c r="P6" s="16">
        <v>204025</v>
      </c>
      <c r="Q6" s="39" t="s">
        <v>25</v>
      </c>
      <c r="R6" s="63" t="s">
        <v>92</v>
      </c>
      <c r="S6" s="117" t="s">
        <v>225</v>
      </c>
    </row>
    <row r="7" spans="1:19" ht="120" x14ac:dyDescent="0.25">
      <c r="A7" s="140"/>
      <c r="B7" s="125"/>
      <c r="C7" s="125"/>
      <c r="D7" s="121"/>
      <c r="E7" s="125"/>
      <c r="F7" s="125"/>
      <c r="G7" s="125"/>
      <c r="H7" s="2" t="s">
        <v>34</v>
      </c>
      <c r="I7" s="14" t="s">
        <v>37</v>
      </c>
      <c r="J7" s="121"/>
      <c r="K7" s="121"/>
      <c r="L7" s="40" t="s">
        <v>80</v>
      </c>
      <c r="M7" s="2">
        <v>0</v>
      </c>
      <c r="N7" s="2" t="s">
        <v>24</v>
      </c>
      <c r="O7" s="3">
        <v>0</v>
      </c>
      <c r="P7" s="3">
        <v>1</v>
      </c>
      <c r="Q7" s="15" t="s">
        <v>25</v>
      </c>
      <c r="R7" s="63" t="s">
        <v>146</v>
      </c>
      <c r="S7" s="119"/>
    </row>
    <row r="8" spans="1:19" ht="345" x14ac:dyDescent="0.25">
      <c r="A8" s="140"/>
      <c r="B8" s="125"/>
      <c r="C8" s="125"/>
      <c r="D8" s="121"/>
      <c r="E8" s="125"/>
      <c r="F8" s="125"/>
      <c r="G8" s="125"/>
      <c r="H8" s="2" t="s">
        <v>35</v>
      </c>
      <c r="I8" s="14" t="s">
        <v>38</v>
      </c>
      <c r="J8" s="121"/>
      <c r="K8" s="121"/>
      <c r="L8" s="40" t="s">
        <v>26</v>
      </c>
      <c r="M8" s="2">
        <v>0</v>
      </c>
      <c r="N8" s="2" t="s">
        <v>24</v>
      </c>
      <c r="O8" s="3">
        <v>0</v>
      </c>
      <c r="P8" s="3">
        <v>4</v>
      </c>
      <c r="Q8" s="15" t="s">
        <v>25</v>
      </c>
      <c r="R8" s="63" t="s">
        <v>96</v>
      </c>
      <c r="S8" s="84"/>
    </row>
    <row r="9" spans="1:19" ht="409.5" x14ac:dyDescent="0.25">
      <c r="A9" s="140"/>
      <c r="B9" s="125"/>
      <c r="C9" s="127"/>
      <c r="D9" s="123"/>
      <c r="E9" s="127"/>
      <c r="F9" s="127"/>
      <c r="G9" s="60">
        <f>+F6</f>
        <v>44843388.333333328</v>
      </c>
      <c r="H9" s="2" t="s">
        <v>27</v>
      </c>
      <c r="I9" s="14" t="s">
        <v>40</v>
      </c>
      <c r="J9" s="123"/>
      <c r="K9" s="123"/>
      <c r="L9" s="40" t="s">
        <v>85</v>
      </c>
      <c r="M9" s="2">
        <v>0</v>
      </c>
      <c r="N9" s="2">
        <v>2020</v>
      </c>
      <c r="O9" s="3">
        <v>0</v>
      </c>
      <c r="P9" s="3">
        <v>1546300</v>
      </c>
      <c r="Q9" s="15" t="s">
        <v>25</v>
      </c>
      <c r="R9" s="89" t="s">
        <v>167</v>
      </c>
      <c r="S9" s="84"/>
    </row>
    <row r="10" spans="1:19" ht="210" x14ac:dyDescent="0.25">
      <c r="A10" s="140"/>
      <c r="B10" s="125"/>
      <c r="C10" s="124">
        <v>113576127</v>
      </c>
      <c r="D10" s="155" t="s">
        <v>98</v>
      </c>
      <c r="E10" s="155">
        <f>C10*5/95</f>
        <v>5977690.8947368423</v>
      </c>
      <c r="F10" s="155">
        <f>C10+E10</f>
        <v>119553817.89473684</v>
      </c>
      <c r="G10" s="155">
        <v>0</v>
      </c>
      <c r="H10" s="2" t="s">
        <v>33</v>
      </c>
      <c r="I10" s="14" t="s">
        <v>36</v>
      </c>
      <c r="J10" s="120" t="s">
        <v>28</v>
      </c>
      <c r="K10" s="120" t="s">
        <v>22</v>
      </c>
      <c r="L10" s="40" t="s">
        <v>23</v>
      </c>
      <c r="M10" s="2">
        <v>0</v>
      </c>
      <c r="N10" s="2" t="s">
        <v>24</v>
      </c>
      <c r="O10" s="3">
        <v>0</v>
      </c>
      <c r="P10" s="3">
        <v>915646</v>
      </c>
      <c r="Q10" s="15" t="s">
        <v>25</v>
      </c>
      <c r="R10" s="63" t="s">
        <v>92</v>
      </c>
      <c r="S10" s="84"/>
    </row>
    <row r="11" spans="1:19" ht="105" x14ac:dyDescent="0.25">
      <c r="A11" s="140"/>
      <c r="B11" s="125"/>
      <c r="C11" s="125"/>
      <c r="D11" s="156"/>
      <c r="E11" s="156"/>
      <c r="F11" s="156"/>
      <c r="G11" s="156"/>
      <c r="H11" s="2" t="s">
        <v>34</v>
      </c>
      <c r="I11" s="14" t="s">
        <v>37</v>
      </c>
      <c r="J11" s="121"/>
      <c r="K11" s="121"/>
      <c r="L11" s="40" t="s">
        <v>80</v>
      </c>
      <c r="M11" s="2">
        <v>0</v>
      </c>
      <c r="N11" s="2" t="s">
        <v>24</v>
      </c>
      <c r="O11" s="3">
        <v>0</v>
      </c>
      <c r="P11" s="3">
        <v>9</v>
      </c>
      <c r="Q11" s="15" t="s">
        <v>25</v>
      </c>
      <c r="R11" s="63" t="s">
        <v>147</v>
      </c>
      <c r="S11" s="84"/>
    </row>
    <row r="12" spans="1:19" ht="345" x14ac:dyDescent="0.25">
      <c r="A12" s="140"/>
      <c r="B12" s="125"/>
      <c r="C12" s="125"/>
      <c r="D12" s="156"/>
      <c r="E12" s="156"/>
      <c r="F12" s="156"/>
      <c r="G12" s="156"/>
      <c r="H12" s="2" t="s">
        <v>35</v>
      </c>
      <c r="I12" s="14" t="s">
        <v>38</v>
      </c>
      <c r="J12" s="121"/>
      <c r="K12" s="121"/>
      <c r="L12" s="40" t="s">
        <v>26</v>
      </c>
      <c r="M12" s="2">
        <v>0</v>
      </c>
      <c r="N12" s="2" t="s">
        <v>24</v>
      </c>
      <c r="O12" s="3">
        <v>0</v>
      </c>
      <c r="P12" s="3">
        <v>22</v>
      </c>
      <c r="Q12" s="15" t="s">
        <v>25</v>
      </c>
      <c r="R12" s="89" t="s">
        <v>96</v>
      </c>
      <c r="S12" s="84"/>
    </row>
    <row r="13" spans="1:19" ht="409.5" x14ac:dyDescent="0.25">
      <c r="A13" s="140"/>
      <c r="B13" s="125"/>
      <c r="C13" s="127"/>
      <c r="D13" s="157"/>
      <c r="E13" s="157"/>
      <c r="F13" s="157"/>
      <c r="G13" s="61">
        <f>+F10</f>
        <v>119553817.89473684</v>
      </c>
      <c r="H13" s="2" t="s">
        <v>27</v>
      </c>
      <c r="I13" s="14" t="s">
        <v>39</v>
      </c>
      <c r="J13" s="123"/>
      <c r="K13" s="123"/>
      <c r="L13" s="40" t="s">
        <v>76</v>
      </c>
      <c r="M13" s="2">
        <v>0</v>
      </c>
      <c r="N13" s="2">
        <v>2020</v>
      </c>
      <c r="O13" s="3" t="s">
        <v>24</v>
      </c>
      <c r="P13" s="3">
        <v>3839600</v>
      </c>
      <c r="Q13" s="15" t="s">
        <v>25</v>
      </c>
      <c r="R13" s="89" t="s">
        <v>168</v>
      </c>
      <c r="S13" s="84"/>
    </row>
    <row r="14" spans="1:19" ht="409.5" x14ac:dyDescent="0.25">
      <c r="A14" s="140"/>
      <c r="B14" s="125"/>
      <c r="C14" s="162">
        <v>950000</v>
      </c>
      <c r="D14" s="146" t="s">
        <v>136</v>
      </c>
      <c r="E14" s="124">
        <f>C14*40/60</f>
        <v>633333.33333333337</v>
      </c>
      <c r="F14" s="124">
        <f>C14+E14</f>
        <v>1583333.3333333335</v>
      </c>
      <c r="G14" s="124">
        <f>F14</f>
        <v>1583333.3333333335</v>
      </c>
      <c r="H14" s="2" t="s">
        <v>114</v>
      </c>
      <c r="I14" s="14" t="s">
        <v>117</v>
      </c>
      <c r="J14" s="120" t="s">
        <v>21</v>
      </c>
      <c r="K14" s="120"/>
      <c r="L14" s="2" t="s">
        <v>91</v>
      </c>
      <c r="M14" s="2">
        <v>0</v>
      </c>
      <c r="N14" s="2" t="s">
        <v>24</v>
      </c>
      <c r="O14" s="3">
        <v>0</v>
      </c>
      <c r="P14" s="3">
        <v>1800</v>
      </c>
      <c r="Q14" s="2" t="s">
        <v>25</v>
      </c>
      <c r="R14" s="63" t="s">
        <v>130</v>
      </c>
      <c r="S14" s="84"/>
    </row>
    <row r="15" spans="1:19" ht="270" x14ac:dyDescent="0.25">
      <c r="A15" s="140"/>
      <c r="B15" s="125"/>
      <c r="C15" s="162"/>
      <c r="D15" s="147"/>
      <c r="E15" s="127"/>
      <c r="F15" s="127"/>
      <c r="G15" s="125"/>
      <c r="H15" s="2" t="s">
        <v>27</v>
      </c>
      <c r="I15" s="14" t="s">
        <v>39</v>
      </c>
      <c r="J15" s="123"/>
      <c r="K15" s="121"/>
      <c r="L15" s="2" t="s">
        <v>76</v>
      </c>
      <c r="M15" s="2">
        <v>0</v>
      </c>
      <c r="N15" s="2">
        <v>2020</v>
      </c>
      <c r="O15" s="3" t="s">
        <v>24</v>
      </c>
      <c r="P15" s="3">
        <v>14400</v>
      </c>
      <c r="Q15" s="2" t="s">
        <v>25</v>
      </c>
      <c r="R15" s="63" t="s">
        <v>133</v>
      </c>
      <c r="S15" s="84"/>
    </row>
    <row r="16" spans="1:19" ht="409.5" x14ac:dyDescent="0.25">
      <c r="A16" s="140"/>
      <c r="B16" s="125"/>
      <c r="C16" s="124">
        <v>8235000</v>
      </c>
      <c r="D16" s="146" t="s">
        <v>136</v>
      </c>
      <c r="E16" s="124">
        <f>C16*5/95</f>
        <v>433421.05263157893</v>
      </c>
      <c r="F16" s="124">
        <f>G16</f>
        <v>8668421.0526315793</v>
      </c>
      <c r="G16" s="162">
        <f>C16+E16</f>
        <v>8668421.0526315793</v>
      </c>
      <c r="H16" s="2" t="s">
        <v>114</v>
      </c>
      <c r="I16" s="14" t="s">
        <v>117</v>
      </c>
      <c r="J16" s="120" t="s">
        <v>28</v>
      </c>
      <c r="K16" s="121" t="s">
        <v>22</v>
      </c>
      <c r="L16" s="2" t="s">
        <v>91</v>
      </c>
      <c r="M16" s="2">
        <v>0</v>
      </c>
      <c r="N16" s="2" t="s">
        <v>24</v>
      </c>
      <c r="O16" s="3">
        <v>0</v>
      </c>
      <c r="P16" s="3">
        <v>9600</v>
      </c>
      <c r="Q16" s="2" t="s">
        <v>25</v>
      </c>
      <c r="R16" s="63" t="s">
        <v>131</v>
      </c>
      <c r="S16" s="84"/>
    </row>
    <row r="17" spans="1:19" ht="270" x14ac:dyDescent="0.25">
      <c r="A17" s="140"/>
      <c r="B17" s="125"/>
      <c r="C17" s="127"/>
      <c r="D17" s="147"/>
      <c r="E17" s="127"/>
      <c r="F17" s="127"/>
      <c r="G17" s="162"/>
      <c r="H17" s="2" t="s">
        <v>27</v>
      </c>
      <c r="I17" s="14" t="s">
        <v>39</v>
      </c>
      <c r="J17" s="123"/>
      <c r="K17" s="121"/>
      <c r="L17" s="2" t="s">
        <v>76</v>
      </c>
      <c r="M17" s="2">
        <v>0</v>
      </c>
      <c r="N17" s="2">
        <v>2020</v>
      </c>
      <c r="O17" s="3" t="s">
        <v>24</v>
      </c>
      <c r="P17" s="3">
        <v>73500</v>
      </c>
      <c r="Q17" s="2" t="s">
        <v>25</v>
      </c>
      <c r="R17" s="63" t="s">
        <v>132</v>
      </c>
      <c r="S17" s="84"/>
    </row>
    <row r="18" spans="1:19" ht="51" customHeight="1" x14ac:dyDescent="0.25">
      <c r="A18" s="140"/>
      <c r="B18" s="125"/>
      <c r="C18" s="178">
        <v>100000</v>
      </c>
      <c r="D18" s="198" t="s">
        <v>169</v>
      </c>
      <c r="E18" s="178">
        <f>C18*40/60</f>
        <v>66666.666666666672</v>
      </c>
      <c r="F18" s="178">
        <f>C18+E18</f>
        <v>166666.66666666669</v>
      </c>
      <c r="G18" s="178">
        <f>F18</f>
        <v>166666.66666666669</v>
      </c>
      <c r="H18" s="175" t="s">
        <v>27</v>
      </c>
      <c r="I18" s="175" t="s">
        <v>39</v>
      </c>
      <c r="J18" s="181" t="s">
        <v>21</v>
      </c>
      <c r="K18" s="121"/>
      <c r="L18" s="175" t="s">
        <v>76</v>
      </c>
      <c r="M18" s="175">
        <v>0</v>
      </c>
      <c r="N18" s="175">
        <v>2020</v>
      </c>
      <c r="O18" s="173" t="s">
        <v>24</v>
      </c>
      <c r="P18" s="173">
        <v>5700</v>
      </c>
      <c r="Q18" s="175" t="s">
        <v>25</v>
      </c>
      <c r="R18" s="177" t="s">
        <v>162</v>
      </c>
      <c r="S18" s="84"/>
    </row>
    <row r="19" spans="1:19" ht="54" customHeight="1" x14ac:dyDescent="0.25">
      <c r="A19" s="140"/>
      <c r="B19" s="125"/>
      <c r="C19" s="179"/>
      <c r="D19" s="199"/>
      <c r="E19" s="200"/>
      <c r="F19" s="200"/>
      <c r="G19" s="179"/>
      <c r="H19" s="176"/>
      <c r="I19" s="176"/>
      <c r="J19" s="181"/>
      <c r="K19" s="121"/>
      <c r="L19" s="176"/>
      <c r="M19" s="176"/>
      <c r="N19" s="176"/>
      <c r="O19" s="174"/>
      <c r="P19" s="174"/>
      <c r="Q19" s="176"/>
      <c r="R19" s="177"/>
      <c r="S19" s="84"/>
    </row>
    <row r="20" spans="1:19" ht="30" customHeight="1" x14ac:dyDescent="0.25">
      <c r="A20" s="140"/>
      <c r="B20" s="125"/>
      <c r="C20" s="178">
        <v>900000</v>
      </c>
      <c r="D20" s="198" t="s">
        <v>170</v>
      </c>
      <c r="E20" s="201">
        <f>C20*5/95</f>
        <v>47368.42105263158</v>
      </c>
      <c r="F20" s="201">
        <f>C20+E20</f>
        <v>947368.42105263157</v>
      </c>
      <c r="G20" s="178">
        <f>F20</f>
        <v>947368.42105263157</v>
      </c>
      <c r="H20" s="175" t="s">
        <v>27</v>
      </c>
      <c r="I20" s="175" t="s">
        <v>39</v>
      </c>
      <c r="J20" s="180" t="s">
        <v>28</v>
      </c>
      <c r="K20" s="121"/>
      <c r="L20" s="175" t="s">
        <v>76</v>
      </c>
      <c r="M20" s="175">
        <v>0</v>
      </c>
      <c r="N20" s="175">
        <v>2020</v>
      </c>
      <c r="O20" s="173" t="s">
        <v>24</v>
      </c>
      <c r="P20" s="173">
        <v>30400</v>
      </c>
      <c r="Q20" s="175" t="s">
        <v>25</v>
      </c>
      <c r="R20" s="177" t="s">
        <v>163</v>
      </c>
      <c r="S20" s="84"/>
    </row>
    <row r="21" spans="1:19" ht="57" customHeight="1" x14ac:dyDescent="0.25">
      <c r="A21" s="150"/>
      <c r="B21" s="127"/>
      <c r="C21" s="179"/>
      <c r="D21" s="199"/>
      <c r="E21" s="201"/>
      <c r="F21" s="201"/>
      <c r="G21" s="179"/>
      <c r="H21" s="176"/>
      <c r="I21" s="176"/>
      <c r="J21" s="176"/>
      <c r="K21" s="123"/>
      <c r="L21" s="176"/>
      <c r="M21" s="176"/>
      <c r="N21" s="176"/>
      <c r="O21" s="174"/>
      <c r="P21" s="174"/>
      <c r="Q21" s="176"/>
      <c r="R21" s="177"/>
      <c r="S21" s="84"/>
    </row>
    <row r="22" spans="1:19" ht="120" customHeight="1" x14ac:dyDescent="0.25">
      <c r="A22" s="185" t="s">
        <v>144</v>
      </c>
      <c r="B22" s="155">
        <f>F22+F27</f>
        <v>198761355.78947368</v>
      </c>
      <c r="C22" s="188">
        <v>5989008</v>
      </c>
      <c r="D22" s="189" t="s">
        <v>98</v>
      </c>
      <c r="E22" s="155">
        <f>C22*40/60</f>
        <v>3992672</v>
      </c>
      <c r="F22" s="190">
        <f>+C22+E22</f>
        <v>9981680</v>
      </c>
      <c r="G22" s="155">
        <v>0</v>
      </c>
      <c r="H22" s="2" t="s">
        <v>33</v>
      </c>
      <c r="I22" s="2" t="s">
        <v>36</v>
      </c>
      <c r="J22" s="120" t="s">
        <v>21</v>
      </c>
      <c r="K22" s="120" t="s">
        <v>22</v>
      </c>
      <c r="L22" s="2" t="s">
        <v>23</v>
      </c>
      <c r="M22" s="2">
        <v>0</v>
      </c>
      <c r="N22" s="2" t="s">
        <v>24</v>
      </c>
      <c r="O22" s="3">
        <v>0</v>
      </c>
      <c r="P22" s="3">
        <v>0</v>
      </c>
      <c r="Q22" s="2" t="s">
        <v>25</v>
      </c>
      <c r="R22" s="90" t="s">
        <v>89</v>
      </c>
      <c r="S22" s="84"/>
    </row>
    <row r="23" spans="1:19" ht="75" x14ac:dyDescent="0.25">
      <c r="A23" s="186"/>
      <c r="B23" s="156"/>
      <c r="C23" s="188"/>
      <c r="D23" s="189"/>
      <c r="E23" s="156"/>
      <c r="F23" s="191"/>
      <c r="G23" s="156"/>
      <c r="H23" s="2" t="s">
        <v>34</v>
      </c>
      <c r="I23" s="2" t="s">
        <v>37</v>
      </c>
      <c r="J23" s="121"/>
      <c r="K23" s="121"/>
      <c r="L23" s="2" t="s">
        <v>80</v>
      </c>
      <c r="M23" s="2">
        <v>0</v>
      </c>
      <c r="N23" s="2" t="s">
        <v>24</v>
      </c>
      <c r="O23" s="3">
        <v>0</v>
      </c>
      <c r="P23" s="3">
        <v>0</v>
      </c>
      <c r="Q23" s="2" t="s">
        <v>25</v>
      </c>
      <c r="R23" s="90" t="s">
        <v>89</v>
      </c>
      <c r="S23" s="84"/>
    </row>
    <row r="24" spans="1:19" ht="60" x14ac:dyDescent="0.25">
      <c r="A24" s="186"/>
      <c r="B24" s="156"/>
      <c r="C24" s="188"/>
      <c r="D24" s="189"/>
      <c r="E24" s="156"/>
      <c r="F24" s="191"/>
      <c r="G24" s="156"/>
      <c r="H24" s="2" t="s">
        <v>35</v>
      </c>
      <c r="I24" s="2" t="s">
        <v>38</v>
      </c>
      <c r="J24" s="121"/>
      <c r="K24" s="121"/>
      <c r="L24" s="2" t="s">
        <v>26</v>
      </c>
      <c r="M24" s="2">
        <v>0</v>
      </c>
      <c r="N24" s="2" t="s">
        <v>24</v>
      </c>
      <c r="O24" s="3">
        <v>0</v>
      </c>
      <c r="P24" s="3">
        <v>0</v>
      </c>
      <c r="Q24" s="2" t="s">
        <v>25</v>
      </c>
      <c r="R24" s="90" t="s">
        <v>90</v>
      </c>
      <c r="S24" s="84"/>
    </row>
    <row r="25" spans="1:19" ht="409.5" x14ac:dyDescent="0.25">
      <c r="A25" s="186"/>
      <c r="B25" s="156"/>
      <c r="C25" s="188"/>
      <c r="D25" s="189"/>
      <c r="E25" s="156"/>
      <c r="F25" s="191"/>
      <c r="G25" s="188">
        <f>+F22</f>
        <v>9981680</v>
      </c>
      <c r="H25" s="2" t="s">
        <v>134</v>
      </c>
      <c r="I25" s="2" t="s">
        <v>108</v>
      </c>
      <c r="J25" s="121"/>
      <c r="K25" s="121"/>
      <c r="L25" s="2" t="s">
        <v>32</v>
      </c>
      <c r="M25" s="2">
        <v>0</v>
      </c>
      <c r="N25" s="2" t="s">
        <v>24</v>
      </c>
      <c r="O25" s="3">
        <v>0</v>
      </c>
      <c r="P25" s="3">
        <v>137000</v>
      </c>
      <c r="Q25" s="41" t="s">
        <v>25</v>
      </c>
      <c r="R25" s="91" t="s">
        <v>171</v>
      </c>
      <c r="S25" s="84"/>
    </row>
    <row r="26" spans="1:19" ht="105" x14ac:dyDescent="0.25">
      <c r="A26" s="186"/>
      <c r="B26" s="156"/>
      <c r="C26" s="188"/>
      <c r="D26" s="189"/>
      <c r="E26" s="157"/>
      <c r="F26" s="192"/>
      <c r="G26" s="188"/>
      <c r="H26" s="2" t="s">
        <v>27</v>
      </c>
      <c r="I26" s="2" t="s">
        <v>110</v>
      </c>
      <c r="J26" s="121"/>
      <c r="K26" s="121"/>
      <c r="L26" s="2" t="s">
        <v>31</v>
      </c>
      <c r="M26" s="2">
        <v>0</v>
      </c>
      <c r="N26" s="2">
        <v>2020</v>
      </c>
      <c r="O26" s="3" t="s">
        <v>24</v>
      </c>
      <c r="P26" s="58">
        <v>13.7</v>
      </c>
      <c r="Q26" s="41" t="s">
        <v>25</v>
      </c>
      <c r="R26" s="92" t="s">
        <v>109</v>
      </c>
      <c r="S26" s="88"/>
    </row>
    <row r="27" spans="1:19" ht="120" x14ac:dyDescent="0.25">
      <c r="A27" s="186"/>
      <c r="B27" s="156"/>
      <c r="C27" s="188">
        <v>179340692</v>
      </c>
      <c r="D27" s="188" t="s">
        <v>100</v>
      </c>
      <c r="E27" s="155">
        <f>C27*5/95</f>
        <v>9438983.7894736845</v>
      </c>
      <c r="F27" s="155">
        <f>+C27+E27</f>
        <v>188779675.78947368</v>
      </c>
      <c r="G27" s="155">
        <v>0</v>
      </c>
      <c r="H27" s="2" t="s">
        <v>33</v>
      </c>
      <c r="I27" s="2" t="s">
        <v>36</v>
      </c>
      <c r="J27" s="120" t="s">
        <v>28</v>
      </c>
      <c r="K27" s="120" t="s">
        <v>22</v>
      </c>
      <c r="L27" s="2" t="s">
        <v>23</v>
      </c>
      <c r="M27" s="2">
        <v>0</v>
      </c>
      <c r="N27" s="2" t="s">
        <v>24</v>
      </c>
      <c r="O27" s="3">
        <v>0</v>
      </c>
      <c r="P27" s="3">
        <v>0</v>
      </c>
      <c r="Q27" s="2" t="s">
        <v>25</v>
      </c>
      <c r="R27" s="63" t="s">
        <v>89</v>
      </c>
      <c r="S27" s="84"/>
    </row>
    <row r="28" spans="1:19" ht="75" x14ac:dyDescent="0.25">
      <c r="A28" s="186"/>
      <c r="B28" s="156"/>
      <c r="C28" s="188"/>
      <c r="D28" s="188"/>
      <c r="E28" s="156"/>
      <c r="F28" s="156"/>
      <c r="G28" s="156"/>
      <c r="H28" s="2" t="s">
        <v>34</v>
      </c>
      <c r="I28" s="2" t="s">
        <v>37</v>
      </c>
      <c r="J28" s="121"/>
      <c r="K28" s="121"/>
      <c r="L28" s="2" t="s">
        <v>80</v>
      </c>
      <c r="M28" s="2">
        <v>0</v>
      </c>
      <c r="N28" s="2" t="s">
        <v>24</v>
      </c>
      <c r="O28" s="3">
        <v>0</v>
      </c>
      <c r="P28" s="3">
        <v>0</v>
      </c>
      <c r="Q28" s="2" t="s">
        <v>25</v>
      </c>
      <c r="R28" s="63" t="s">
        <v>89</v>
      </c>
      <c r="S28" s="84"/>
    </row>
    <row r="29" spans="1:19" ht="60" x14ac:dyDescent="0.25">
      <c r="A29" s="186"/>
      <c r="B29" s="156"/>
      <c r="C29" s="188"/>
      <c r="D29" s="188"/>
      <c r="E29" s="156"/>
      <c r="F29" s="156"/>
      <c r="G29" s="156"/>
      <c r="H29" s="2" t="s">
        <v>35</v>
      </c>
      <c r="I29" s="2" t="s">
        <v>38</v>
      </c>
      <c r="J29" s="121"/>
      <c r="K29" s="121"/>
      <c r="L29" s="2" t="s">
        <v>26</v>
      </c>
      <c r="M29" s="2">
        <v>0</v>
      </c>
      <c r="N29" s="2" t="s">
        <v>24</v>
      </c>
      <c r="O29" s="3">
        <v>0</v>
      </c>
      <c r="P29" s="3">
        <v>0</v>
      </c>
      <c r="Q29" s="2" t="s">
        <v>25</v>
      </c>
      <c r="R29" s="63" t="s">
        <v>90</v>
      </c>
      <c r="S29" s="84"/>
    </row>
    <row r="30" spans="1:19" ht="60" x14ac:dyDescent="0.25">
      <c r="A30" s="186"/>
      <c r="B30" s="156"/>
      <c r="C30" s="188"/>
      <c r="D30" s="188"/>
      <c r="E30" s="156"/>
      <c r="F30" s="156"/>
      <c r="G30" s="83"/>
      <c r="H30" s="48" t="s">
        <v>134</v>
      </c>
      <c r="I30" s="2" t="s">
        <v>194</v>
      </c>
      <c r="J30" s="121"/>
      <c r="K30" s="121"/>
      <c r="L30" s="2" t="s">
        <v>199</v>
      </c>
      <c r="M30" s="2">
        <v>0</v>
      </c>
      <c r="N30" s="2" t="s">
        <v>24</v>
      </c>
      <c r="O30" s="3">
        <v>0</v>
      </c>
      <c r="P30" s="3">
        <v>1</v>
      </c>
      <c r="Q30" s="2" t="s">
        <v>25</v>
      </c>
      <c r="R30" s="63" t="s">
        <v>201</v>
      </c>
      <c r="S30" s="84"/>
    </row>
    <row r="31" spans="1:19" ht="315" x14ac:dyDescent="0.25">
      <c r="A31" s="186"/>
      <c r="B31" s="156"/>
      <c r="C31" s="188"/>
      <c r="D31" s="188"/>
      <c r="E31" s="156"/>
      <c r="F31" s="156"/>
      <c r="G31" s="83"/>
      <c r="H31" s="2" t="s">
        <v>27</v>
      </c>
      <c r="I31" s="2" t="s">
        <v>193</v>
      </c>
      <c r="J31" s="121"/>
      <c r="K31" s="121"/>
      <c r="L31" s="2" t="s">
        <v>197</v>
      </c>
      <c r="M31" s="41">
        <v>1502772</v>
      </c>
      <c r="N31" s="2">
        <v>2022</v>
      </c>
      <c r="O31" s="3" t="s">
        <v>24</v>
      </c>
      <c r="P31" s="3">
        <v>1635810</v>
      </c>
      <c r="Q31" s="2" t="s">
        <v>191</v>
      </c>
      <c r="R31" s="63" t="s">
        <v>190</v>
      </c>
      <c r="S31" s="84"/>
    </row>
    <row r="32" spans="1:19" ht="374.45" customHeight="1" x14ac:dyDescent="0.25">
      <c r="A32" s="186"/>
      <c r="B32" s="156"/>
      <c r="C32" s="188"/>
      <c r="D32" s="188"/>
      <c r="E32" s="156"/>
      <c r="F32" s="156"/>
      <c r="G32" s="188">
        <f>+F27</f>
        <v>188779675.78947368</v>
      </c>
      <c r="H32" s="2" t="s">
        <v>134</v>
      </c>
      <c r="I32" s="2" t="s">
        <v>108</v>
      </c>
      <c r="J32" s="121"/>
      <c r="K32" s="121"/>
      <c r="L32" s="2" t="s">
        <v>32</v>
      </c>
      <c r="M32" s="2">
        <v>0</v>
      </c>
      <c r="N32" s="2" t="s">
        <v>24</v>
      </c>
      <c r="O32" s="3">
        <v>0</v>
      </c>
      <c r="P32" s="3">
        <v>2409000</v>
      </c>
      <c r="Q32" s="2" t="s">
        <v>25</v>
      </c>
      <c r="R32" s="89" t="s">
        <v>172</v>
      </c>
      <c r="S32" s="84"/>
    </row>
    <row r="33" spans="1:19" ht="105" x14ac:dyDescent="0.25">
      <c r="A33" s="186"/>
      <c r="B33" s="156"/>
      <c r="C33" s="155"/>
      <c r="D33" s="155"/>
      <c r="E33" s="156"/>
      <c r="F33" s="156"/>
      <c r="G33" s="155"/>
      <c r="H33" s="42" t="s">
        <v>27</v>
      </c>
      <c r="I33" s="42" t="s">
        <v>110</v>
      </c>
      <c r="J33" s="121"/>
      <c r="K33" s="121"/>
      <c r="L33" s="42" t="s">
        <v>31</v>
      </c>
      <c r="M33" s="42">
        <v>0</v>
      </c>
      <c r="N33" s="42">
        <v>2020</v>
      </c>
      <c r="O33" s="43" t="s">
        <v>24</v>
      </c>
      <c r="P33" s="62">
        <f>P32/10000</f>
        <v>240.9</v>
      </c>
      <c r="Q33" s="42" t="s">
        <v>25</v>
      </c>
      <c r="R33" s="63" t="s">
        <v>109</v>
      </c>
      <c r="S33" s="88"/>
    </row>
    <row r="34" spans="1:19" s="24" customFormat="1" ht="45" customHeight="1" x14ac:dyDescent="0.25">
      <c r="A34" s="186"/>
      <c r="B34" s="156"/>
      <c r="C34" s="124">
        <v>1000000</v>
      </c>
      <c r="D34" s="155" t="s">
        <v>173</v>
      </c>
      <c r="E34" s="124">
        <f>C34*40/60</f>
        <v>666666.66666666663</v>
      </c>
      <c r="F34" s="124">
        <f>E34+C34</f>
        <v>1666666.6666666665</v>
      </c>
      <c r="G34" s="124">
        <f>F34</f>
        <v>1666666.6666666665</v>
      </c>
      <c r="H34" s="2" t="s">
        <v>148</v>
      </c>
      <c r="I34" s="2" t="s">
        <v>149</v>
      </c>
      <c r="J34" s="120" t="s">
        <v>21</v>
      </c>
      <c r="K34" s="120" t="s">
        <v>22</v>
      </c>
      <c r="L34" s="2" t="s">
        <v>150</v>
      </c>
      <c r="M34" s="2">
        <v>0</v>
      </c>
      <c r="N34" s="2" t="s">
        <v>24</v>
      </c>
      <c r="O34" s="3">
        <v>0</v>
      </c>
      <c r="P34" s="58">
        <v>6.7</v>
      </c>
      <c r="Q34" s="2" t="s">
        <v>25</v>
      </c>
      <c r="R34" s="63" t="s">
        <v>164</v>
      </c>
      <c r="S34" s="88"/>
    </row>
    <row r="35" spans="1:19" ht="75" x14ac:dyDescent="0.25">
      <c r="A35" s="186"/>
      <c r="B35" s="156"/>
      <c r="C35" s="127"/>
      <c r="D35" s="156"/>
      <c r="E35" s="127"/>
      <c r="F35" s="127"/>
      <c r="G35" s="127"/>
      <c r="H35" s="2" t="s">
        <v>27</v>
      </c>
      <c r="I35" s="2" t="s">
        <v>188</v>
      </c>
      <c r="J35" s="123"/>
      <c r="K35" s="121"/>
      <c r="L35" s="2" t="s">
        <v>76</v>
      </c>
      <c r="M35" s="2">
        <v>0</v>
      </c>
      <c r="N35" s="2">
        <v>2020</v>
      </c>
      <c r="O35" s="3" t="s">
        <v>24</v>
      </c>
      <c r="P35" s="3">
        <v>4000</v>
      </c>
      <c r="Q35" s="2" t="s">
        <v>25</v>
      </c>
      <c r="R35" s="63" t="s">
        <v>186</v>
      </c>
      <c r="S35" s="88"/>
    </row>
    <row r="36" spans="1:19" ht="75" x14ac:dyDescent="0.25">
      <c r="A36" s="186"/>
      <c r="B36" s="156"/>
      <c r="C36" s="124">
        <v>4726000</v>
      </c>
      <c r="D36" s="156"/>
      <c r="E36" s="124">
        <f>C36*5/95</f>
        <v>248736.84210526315</v>
      </c>
      <c r="F36" s="124">
        <f>E36+C36</f>
        <v>4974736.8421052629</v>
      </c>
      <c r="G36" s="124">
        <f>F36</f>
        <v>4974736.8421052629</v>
      </c>
      <c r="H36" s="2" t="s">
        <v>148</v>
      </c>
      <c r="I36" s="2" t="s">
        <v>149</v>
      </c>
      <c r="J36" s="120" t="s">
        <v>28</v>
      </c>
      <c r="K36" s="121"/>
      <c r="L36" s="2" t="s">
        <v>150</v>
      </c>
      <c r="M36" s="2">
        <v>0</v>
      </c>
      <c r="N36" s="2" t="s">
        <v>24</v>
      </c>
      <c r="O36" s="3">
        <v>0</v>
      </c>
      <c r="P36" s="3">
        <v>18.5</v>
      </c>
      <c r="Q36" s="2" t="s">
        <v>25</v>
      </c>
      <c r="R36" s="63" t="s">
        <v>165</v>
      </c>
      <c r="S36" s="88"/>
    </row>
    <row r="37" spans="1:19" ht="75" x14ac:dyDescent="0.25">
      <c r="A37" s="187"/>
      <c r="B37" s="157"/>
      <c r="C37" s="127"/>
      <c r="D37" s="157"/>
      <c r="E37" s="127"/>
      <c r="F37" s="127"/>
      <c r="G37" s="127"/>
      <c r="H37" s="2" t="s">
        <v>27</v>
      </c>
      <c r="I37" s="2" t="s">
        <v>189</v>
      </c>
      <c r="J37" s="123"/>
      <c r="K37" s="123"/>
      <c r="L37" s="2" t="s">
        <v>76</v>
      </c>
      <c r="M37" s="2">
        <v>0</v>
      </c>
      <c r="N37" s="2">
        <v>2020</v>
      </c>
      <c r="O37" s="3" t="s">
        <v>24</v>
      </c>
      <c r="P37" s="3">
        <v>18000</v>
      </c>
      <c r="Q37" s="2" t="s">
        <v>25</v>
      </c>
      <c r="R37" s="63" t="s">
        <v>187</v>
      </c>
      <c r="S37" s="88"/>
    </row>
    <row r="38" spans="1:19" x14ac:dyDescent="0.25">
      <c r="A38" s="44"/>
      <c r="B38" s="45" t="s">
        <v>46</v>
      </c>
      <c r="C38" s="46">
        <f>C6+C14+C22</f>
        <v>33845041</v>
      </c>
      <c r="D38" s="59"/>
      <c r="E38" s="47">
        <f>E6+E22</f>
        <v>21930027.333333332</v>
      </c>
      <c r="F38" s="47">
        <f>F6+F14+F22</f>
        <v>56408401.666666664</v>
      </c>
      <c r="G38" s="47">
        <f>G6+G9+G14+G22+G25</f>
        <v>56408401.666666664</v>
      </c>
      <c r="H38" s="48"/>
      <c r="I38" s="48"/>
      <c r="J38" s="49"/>
      <c r="K38" s="49"/>
      <c r="L38" s="48"/>
      <c r="M38" s="48">
        <f>SUM(M6:M37)</f>
        <v>1502772</v>
      </c>
      <c r="N38" s="48"/>
      <c r="O38" s="48"/>
      <c r="P38" s="48">
        <f t="shared" ref="P38" si="0">SUM(P6:P37)</f>
        <v>10845097.799999999</v>
      </c>
      <c r="Q38" s="48"/>
      <c r="R38" s="51"/>
    </row>
    <row r="39" spans="1:19" x14ac:dyDescent="0.25">
      <c r="A39" s="44"/>
      <c r="B39" s="45" t="s">
        <v>47</v>
      </c>
      <c r="C39" s="46">
        <f>C10+C16+C27</f>
        <v>301151819</v>
      </c>
      <c r="D39" s="59"/>
      <c r="E39" s="47">
        <f>E10+E27</f>
        <v>15416674.684210528</v>
      </c>
      <c r="F39" s="47">
        <f>F10+F16+F27</f>
        <v>317001914.7368421</v>
      </c>
      <c r="G39" s="47">
        <f>G13+G16+G27+G32</f>
        <v>317001914.7368421</v>
      </c>
      <c r="H39" s="48"/>
      <c r="I39" s="48"/>
      <c r="J39" s="49"/>
      <c r="K39" s="49"/>
      <c r="L39" s="48"/>
      <c r="M39" s="48"/>
      <c r="N39" s="48"/>
      <c r="O39" s="50"/>
      <c r="P39" s="50"/>
      <c r="Q39" s="48"/>
      <c r="R39" s="51"/>
    </row>
    <row r="40" spans="1:19" x14ac:dyDescent="0.25">
      <c r="A40" s="52"/>
      <c r="B40" s="52"/>
      <c r="C40" s="33"/>
      <c r="D40" s="52"/>
      <c r="E40" s="52"/>
      <c r="F40" s="52"/>
      <c r="G40" s="52"/>
      <c r="H40" s="52"/>
      <c r="I40" s="52"/>
      <c r="J40" s="52"/>
      <c r="K40" s="52"/>
      <c r="L40" s="52"/>
      <c r="M40" s="52"/>
      <c r="N40" s="52"/>
      <c r="O40" s="52"/>
      <c r="P40" s="52"/>
      <c r="Q40" s="52"/>
      <c r="R40" s="52"/>
    </row>
    <row r="41" spans="1:19" ht="15.75" thickBot="1" x14ac:dyDescent="0.3"/>
    <row r="42" spans="1:19" ht="37.5" customHeight="1" thickBot="1" x14ac:dyDescent="0.3">
      <c r="A42" s="53" t="s">
        <v>51</v>
      </c>
      <c r="B42" s="54" t="s">
        <v>53</v>
      </c>
      <c r="C42" s="54" t="s">
        <v>82</v>
      </c>
      <c r="D42" s="54" t="s">
        <v>83</v>
      </c>
      <c r="E42" s="54" t="s">
        <v>6</v>
      </c>
      <c r="F42" s="55" t="s">
        <v>7</v>
      </c>
      <c r="G42" s="54" t="s">
        <v>84</v>
      </c>
      <c r="H42" s="55" t="s">
        <v>10</v>
      </c>
      <c r="I42" s="56" t="s">
        <v>58</v>
      </c>
    </row>
    <row r="43" spans="1:19" ht="115.15" customHeight="1" x14ac:dyDescent="0.25">
      <c r="A43" s="23" t="str">
        <f>H6</f>
        <v>RCO74</v>
      </c>
      <c r="B43" s="23" t="str">
        <f>I6</f>
        <v>Population covered by projects in the framework of strategies for integrated territorial development (gyventojai, kuriems taikomi projektai, vykdomi pagal integruotas teritorinio vystymo programas)</v>
      </c>
      <c r="C43" s="23" t="str">
        <f>L6</f>
        <v xml:space="preserve"> Persons</v>
      </c>
      <c r="D43" s="23">
        <v>0</v>
      </c>
      <c r="E43" s="23" t="s">
        <v>21</v>
      </c>
      <c r="F43" s="23" t="s">
        <v>29</v>
      </c>
      <c r="G43" s="23" t="s">
        <v>24</v>
      </c>
      <c r="H43" s="16">
        <f>O6</f>
        <v>0</v>
      </c>
      <c r="I43" s="16">
        <f>P6</f>
        <v>204025</v>
      </c>
      <c r="L43" s="57"/>
    </row>
    <row r="44" spans="1:19" ht="115.15" customHeight="1" x14ac:dyDescent="0.25">
      <c r="A44" s="2" t="str">
        <f>H10</f>
        <v>RCO74</v>
      </c>
      <c r="B44" s="2" t="str">
        <f>I10</f>
        <v>Population covered by projects in the framework of strategies for integrated territorial development (gyventojai, kuriems taikomi projektai, vykdomi pagal integruotas teritorinio vystymo programas)</v>
      </c>
      <c r="C44" s="2" t="str">
        <f>L10</f>
        <v xml:space="preserve"> Persons</v>
      </c>
      <c r="D44" s="2">
        <v>0</v>
      </c>
      <c r="E44" s="2" t="s">
        <v>30</v>
      </c>
      <c r="F44" s="2" t="s">
        <v>29</v>
      </c>
      <c r="G44" s="2" t="s">
        <v>24</v>
      </c>
      <c r="H44" s="3">
        <f>O10</f>
        <v>0</v>
      </c>
      <c r="I44" s="3">
        <f>P10</f>
        <v>915646</v>
      </c>
      <c r="L44" s="57"/>
    </row>
    <row r="45" spans="1:19" ht="90" x14ac:dyDescent="0.25">
      <c r="A45" s="2" t="str">
        <f>H7</f>
        <v>RCO75</v>
      </c>
      <c r="B45" s="2" t="str">
        <f>I7</f>
        <v>Strategies for integrated territorial development (integruotos teritorinio vystymo strategijos, kurioms suteikta parama)</v>
      </c>
      <c r="C45" s="2" t="str">
        <f>L7</f>
        <v>contributions to strategies</v>
      </c>
      <c r="D45" s="2">
        <v>0</v>
      </c>
      <c r="E45" s="2" t="s">
        <v>21</v>
      </c>
      <c r="F45" s="2" t="s">
        <v>29</v>
      </c>
      <c r="G45" s="2" t="s">
        <v>24</v>
      </c>
      <c r="H45" s="3">
        <f>O7</f>
        <v>0</v>
      </c>
      <c r="I45" s="3">
        <f>P7</f>
        <v>1</v>
      </c>
    </row>
    <row r="46" spans="1:19" ht="90" x14ac:dyDescent="0.25">
      <c r="A46" s="2" t="str">
        <f>H11</f>
        <v>RCO75</v>
      </c>
      <c r="B46" s="2" t="str">
        <f>I11</f>
        <v>Strategies for integrated territorial development (integruotos teritorinio vystymo strategijos, kurioms suteikta parama)</v>
      </c>
      <c r="C46" s="2" t="str">
        <f>L11</f>
        <v>contributions to strategies</v>
      </c>
      <c r="D46" s="2">
        <v>0</v>
      </c>
      <c r="E46" s="2" t="s">
        <v>30</v>
      </c>
      <c r="F46" s="2" t="s">
        <v>29</v>
      </c>
      <c r="G46" s="2" t="s">
        <v>24</v>
      </c>
      <c r="H46" s="3">
        <f>O11</f>
        <v>0</v>
      </c>
      <c r="I46" s="3">
        <f>P11</f>
        <v>9</v>
      </c>
    </row>
    <row r="47" spans="1:19" ht="60" x14ac:dyDescent="0.25">
      <c r="A47" s="2" t="str">
        <f>H8</f>
        <v>RCO76</v>
      </c>
      <c r="B47" s="2" t="str">
        <f>I8</f>
        <v>Integrated projects for territorial development (integruoti teritorinio vystymo projektai)</v>
      </c>
      <c r="C47" s="2" t="str">
        <f>L8</f>
        <v>Projects</v>
      </c>
      <c r="D47" s="2">
        <v>0</v>
      </c>
      <c r="E47" s="2" t="s">
        <v>21</v>
      </c>
      <c r="F47" s="2" t="s">
        <v>29</v>
      </c>
      <c r="G47" s="2" t="s">
        <v>24</v>
      </c>
      <c r="H47" s="3">
        <f>O8</f>
        <v>0</v>
      </c>
      <c r="I47" s="3">
        <f>P8</f>
        <v>4</v>
      </c>
    </row>
    <row r="48" spans="1:19" ht="60" x14ac:dyDescent="0.25">
      <c r="A48" s="2" t="str">
        <f>H12</f>
        <v>RCO76</v>
      </c>
      <c r="B48" s="2" t="str">
        <f>I12</f>
        <v>Integrated projects for territorial development (integruoti teritorinio vystymo projektai)</v>
      </c>
      <c r="C48" s="2" t="s">
        <v>26</v>
      </c>
      <c r="D48" s="2">
        <v>0</v>
      </c>
      <c r="E48" s="2" t="s">
        <v>30</v>
      </c>
      <c r="F48" s="2" t="s">
        <v>29</v>
      </c>
      <c r="G48" s="2" t="s">
        <v>24</v>
      </c>
      <c r="H48" s="3">
        <f>O12</f>
        <v>0</v>
      </c>
      <c r="I48" s="3">
        <f>P12</f>
        <v>22</v>
      </c>
    </row>
    <row r="49" spans="1:17" ht="75" x14ac:dyDescent="0.25">
      <c r="A49" s="2" t="s">
        <v>148</v>
      </c>
      <c r="B49" s="2" t="s">
        <v>149</v>
      </c>
      <c r="C49" s="2" t="s">
        <v>150</v>
      </c>
      <c r="D49" s="2">
        <v>0</v>
      </c>
      <c r="E49" s="2" t="s">
        <v>21</v>
      </c>
      <c r="F49" s="2" t="s">
        <v>29</v>
      </c>
      <c r="G49" s="2" t="s">
        <v>24</v>
      </c>
      <c r="H49" s="3">
        <v>0</v>
      </c>
      <c r="I49" s="58">
        <f>+P34</f>
        <v>6.7</v>
      </c>
    </row>
    <row r="50" spans="1:17" ht="75" x14ac:dyDescent="0.25">
      <c r="A50" s="2" t="s">
        <v>148</v>
      </c>
      <c r="B50" s="2" t="s">
        <v>149</v>
      </c>
      <c r="C50" s="2" t="s">
        <v>150</v>
      </c>
      <c r="D50" s="2">
        <v>0</v>
      </c>
      <c r="E50" s="2" t="s">
        <v>30</v>
      </c>
      <c r="F50" s="2" t="s">
        <v>29</v>
      </c>
      <c r="G50" s="2" t="s">
        <v>24</v>
      </c>
      <c r="H50" s="3">
        <v>0</v>
      </c>
      <c r="I50" s="58">
        <f>+P36</f>
        <v>18.5</v>
      </c>
    </row>
    <row r="51" spans="1:17" ht="60" x14ac:dyDescent="0.25">
      <c r="A51" s="2" t="str">
        <f>H25</f>
        <v>specific output</v>
      </c>
      <c r="B51" s="2" t="str">
        <f>I25</f>
        <v>Open space created or rehabilitated (Sukurtos arba atkurtos atviros erdvės)</v>
      </c>
      <c r="C51" s="2" t="str">
        <f>L25</f>
        <v>m2</v>
      </c>
      <c r="D51" s="2">
        <v>0</v>
      </c>
      <c r="E51" s="2" t="s">
        <v>21</v>
      </c>
      <c r="F51" s="2" t="s">
        <v>29</v>
      </c>
      <c r="G51" s="2" t="s">
        <v>24</v>
      </c>
      <c r="H51" s="3">
        <f>O25</f>
        <v>0</v>
      </c>
      <c r="I51" s="3">
        <f>P25</f>
        <v>137000</v>
      </c>
    </row>
    <row r="52" spans="1:17" ht="60" x14ac:dyDescent="0.25">
      <c r="A52" s="2" t="str">
        <f>H32</f>
        <v>specific output</v>
      </c>
      <c r="B52" s="2" t="str">
        <f>I32</f>
        <v>Open space created or rehabilitated (Sukurtos arba atkurtos atviros erdvės)</v>
      </c>
      <c r="C52" s="2" t="str">
        <f>L32</f>
        <v>m2</v>
      </c>
      <c r="D52" s="2">
        <v>0</v>
      </c>
      <c r="E52" s="2" t="s">
        <v>30</v>
      </c>
      <c r="F52" s="2" t="s">
        <v>29</v>
      </c>
      <c r="G52" s="2" t="s">
        <v>24</v>
      </c>
      <c r="H52" s="3">
        <f>O32</f>
        <v>0</v>
      </c>
      <c r="I52" s="3">
        <f>P32</f>
        <v>2409000</v>
      </c>
    </row>
    <row r="53" spans="1:17" ht="195" x14ac:dyDescent="0.25">
      <c r="A53" s="2" t="str">
        <f>H14</f>
        <v>specific product</v>
      </c>
      <c r="B53" s="2" t="str">
        <f t="shared" ref="B53:I53" si="1">I14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3" s="2" t="str">
        <f>L14</f>
        <v>m2</v>
      </c>
      <c r="D53" s="2">
        <f>K14</f>
        <v>0</v>
      </c>
      <c r="E53" s="2" t="s">
        <v>21</v>
      </c>
      <c r="F53" s="2" t="s">
        <v>29</v>
      </c>
      <c r="G53" s="2" t="str">
        <f t="shared" si="1"/>
        <v>n/a</v>
      </c>
      <c r="H53" s="3">
        <f t="shared" si="1"/>
        <v>0</v>
      </c>
      <c r="I53" s="3">
        <f t="shared" si="1"/>
        <v>1800</v>
      </c>
      <c r="J53" s="52"/>
      <c r="K53" s="52"/>
      <c r="L53" s="52"/>
      <c r="M53" s="52"/>
      <c r="N53" s="52"/>
      <c r="O53" s="52"/>
      <c r="P53" s="52"/>
      <c r="Q53" s="52"/>
    </row>
    <row r="54" spans="1:17" ht="195" x14ac:dyDescent="0.25">
      <c r="A54" s="2" t="str">
        <f>H16</f>
        <v>specific product</v>
      </c>
      <c r="B54" s="2" t="str">
        <f>I16</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4" s="2" t="str">
        <f>L16</f>
        <v>m2</v>
      </c>
      <c r="D54" s="2">
        <v>0</v>
      </c>
      <c r="E54" s="2" t="s">
        <v>30</v>
      </c>
      <c r="F54" s="2" t="s">
        <v>29</v>
      </c>
      <c r="G54" s="2" t="str">
        <f t="shared" ref="G54:H54" si="2">N16</f>
        <v>n/a</v>
      </c>
      <c r="H54" s="3">
        <f t="shared" si="2"/>
        <v>0</v>
      </c>
      <c r="I54" s="3">
        <f>P16</f>
        <v>9600</v>
      </c>
      <c r="J54" s="52"/>
      <c r="K54" s="52"/>
      <c r="L54" s="52"/>
      <c r="M54" s="52"/>
      <c r="N54" s="52"/>
      <c r="O54" s="52"/>
      <c r="P54" s="52"/>
      <c r="Q54" s="52"/>
    </row>
    <row r="55" spans="1:17" ht="99" customHeight="1" x14ac:dyDescent="0.25">
      <c r="A55" s="2" t="str">
        <f>H26</f>
        <v>specific result</v>
      </c>
      <c r="B55" s="2" t="str">
        <f>I26</f>
        <v>Created or rehabilitated areas, used for economic activity, tourism or recreation (Sukurtos arba atkurtos teritorijos, naudojamos ekonominei, rekreacinei ar turizmo paskirčiai)</v>
      </c>
      <c r="C55" s="2" t="str">
        <f>L26</f>
        <v>ha</v>
      </c>
      <c r="D55" s="2">
        <v>0</v>
      </c>
      <c r="E55" s="2" t="s">
        <v>21</v>
      </c>
      <c r="F55" s="2" t="s">
        <v>29</v>
      </c>
      <c r="G55" s="2">
        <v>2020</v>
      </c>
      <c r="H55" s="3" t="s">
        <v>24</v>
      </c>
      <c r="I55" s="58">
        <f>P26</f>
        <v>13.7</v>
      </c>
      <c r="K55" s="52"/>
      <c r="L55" s="52"/>
      <c r="M55" s="52"/>
      <c r="N55" s="52"/>
      <c r="O55" s="52"/>
      <c r="P55" s="52"/>
      <c r="Q55" s="52"/>
    </row>
    <row r="56" spans="1:17" ht="117" customHeight="1" x14ac:dyDescent="0.25">
      <c r="A56" s="2" t="str">
        <f>H33</f>
        <v>specific result</v>
      </c>
      <c r="B56" s="2" t="str">
        <f>I33</f>
        <v>Created or rehabilitated areas, used for economic activity, tourism or recreation (Sukurtos arba atkurtos teritorijos, naudojamos ekonominei, rekreacinei ar turizmo paskirčiai)</v>
      </c>
      <c r="C56" s="2" t="str">
        <f>L33</f>
        <v>ha</v>
      </c>
      <c r="D56" s="2">
        <v>0</v>
      </c>
      <c r="E56" s="2" t="s">
        <v>30</v>
      </c>
      <c r="F56" s="2" t="s">
        <v>29</v>
      </c>
      <c r="G56" s="2">
        <v>2020</v>
      </c>
      <c r="H56" s="3" t="s">
        <v>24</v>
      </c>
      <c r="I56" s="58">
        <f>P33</f>
        <v>240.9</v>
      </c>
    </row>
    <row r="57" spans="1:17" ht="117" customHeight="1" x14ac:dyDescent="0.25">
      <c r="A57" s="2" t="str">
        <f>+H35</f>
        <v>specific result</v>
      </c>
      <c r="B57" s="2" t="str">
        <f>+I35</f>
        <v>Annual users of dedicated cycling infrastructure (dviračiams skirtos infrastruktūros metinis naudotojų skaičius)</v>
      </c>
      <c r="C57" s="2" t="str">
        <f>+L35</f>
        <v>users/year</v>
      </c>
      <c r="D57" s="2">
        <f>+M35</f>
        <v>0</v>
      </c>
      <c r="E57" s="2" t="s">
        <v>21</v>
      </c>
      <c r="F57" s="2" t="s">
        <v>29</v>
      </c>
      <c r="G57" s="2">
        <v>2020</v>
      </c>
      <c r="H57" s="3" t="s">
        <v>24</v>
      </c>
      <c r="I57" s="3">
        <f>+P35</f>
        <v>4000</v>
      </c>
    </row>
    <row r="58" spans="1:17" ht="117" customHeight="1" x14ac:dyDescent="0.25">
      <c r="A58" s="2" t="str">
        <f>+H37</f>
        <v>specific result</v>
      </c>
      <c r="B58" s="2" t="str">
        <f>+I37</f>
        <v>Annual users of dedicated cycling infrastructure ( dviračiams skiros  infrastruktūros metinis naudotojų skaičius)</v>
      </c>
      <c r="C58" s="2" t="str">
        <f>+L37</f>
        <v>users/year</v>
      </c>
      <c r="D58" s="2">
        <v>0</v>
      </c>
      <c r="E58" s="2" t="s">
        <v>30</v>
      </c>
      <c r="F58" s="2" t="s">
        <v>29</v>
      </c>
      <c r="G58" s="2">
        <v>2020</v>
      </c>
      <c r="H58" s="3" t="s">
        <v>24</v>
      </c>
      <c r="I58" s="3">
        <f>+P37</f>
        <v>18000</v>
      </c>
    </row>
    <row r="59" spans="1:17" ht="90" x14ac:dyDescent="0.25">
      <c r="A59" s="2" t="str">
        <f>H9</f>
        <v>specific result</v>
      </c>
      <c r="B59" s="2" t="str">
        <f>I9</f>
        <v>Annual users of consolidated public services (Metinis konsoliduotų viešųjų paslaugų vartotojų skaičius)</v>
      </c>
      <c r="C59" s="2" t="str">
        <f>L9</f>
        <v>user/year</v>
      </c>
      <c r="D59" s="2">
        <v>0</v>
      </c>
      <c r="E59" s="2" t="s">
        <v>21</v>
      </c>
      <c r="F59" s="2" t="s">
        <v>29</v>
      </c>
      <c r="G59" s="2">
        <v>2020</v>
      </c>
      <c r="H59" s="3" t="s">
        <v>24</v>
      </c>
      <c r="I59" s="3">
        <f>+P9+P15+P18</f>
        <v>1566400</v>
      </c>
    </row>
    <row r="60" spans="1:17" ht="90" x14ac:dyDescent="0.25">
      <c r="A60" s="2" t="str">
        <f>H13</f>
        <v>specific result</v>
      </c>
      <c r="B60" s="2" t="str">
        <f>I13</f>
        <v xml:space="preserve"> Annual users of consolidated public services (Metinis konsoliduotų viešųjų paslaugų vartotojų skaičius)</v>
      </c>
      <c r="C60" s="2" t="str">
        <f>L13</f>
        <v>users/year</v>
      </c>
      <c r="D60" s="2">
        <v>0</v>
      </c>
      <c r="E60" s="2" t="s">
        <v>30</v>
      </c>
      <c r="F60" s="2" t="s">
        <v>29</v>
      </c>
      <c r="G60" s="2">
        <v>2020</v>
      </c>
      <c r="H60" s="3" t="s">
        <v>24</v>
      </c>
      <c r="I60" s="3">
        <f>+P13+P17+P20</f>
        <v>3943500</v>
      </c>
    </row>
    <row r="61" spans="1:17" ht="75" x14ac:dyDescent="0.25">
      <c r="A61" s="2" t="str">
        <f>H30</f>
        <v>specific output</v>
      </c>
      <c r="B61" s="2" t="str">
        <f>I30</f>
        <v>Number of coastal tourism sites supported (paramą gavusių pakrančių turizmo vietovių skaičius)</v>
      </c>
      <c r="C61" s="2" t="str">
        <f>L30</f>
        <v>Units</v>
      </c>
      <c r="D61" s="2">
        <v>0</v>
      </c>
      <c r="E61" s="2" t="s">
        <v>30</v>
      </c>
      <c r="F61" s="2" t="s">
        <v>29</v>
      </c>
      <c r="G61" s="2" t="s">
        <v>24</v>
      </c>
      <c r="H61" s="3">
        <v>0</v>
      </c>
      <c r="I61" s="3">
        <v>1</v>
      </c>
    </row>
    <row r="62" spans="1:17" ht="60" x14ac:dyDescent="0.25">
      <c r="A62" s="2" t="str">
        <f>H31</f>
        <v>specific result</v>
      </c>
      <c r="B62" s="2" t="str">
        <f>I31</f>
        <v>Visitors of tourism sites in coastal area (Pakrantės turizmo vietovių lankytojai)</v>
      </c>
      <c r="C62" s="2" t="str">
        <f>L31</f>
        <v>Visitors per year</v>
      </c>
      <c r="D62" s="2">
        <v>1502772</v>
      </c>
      <c r="E62" s="2" t="s">
        <v>30</v>
      </c>
      <c r="F62" s="2" t="s">
        <v>29</v>
      </c>
      <c r="G62" s="2">
        <v>2022</v>
      </c>
      <c r="H62" s="3" t="s">
        <v>24</v>
      </c>
      <c r="I62" s="3">
        <v>1635810</v>
      </c>
    </row>
    <row r="63" spans="1:17" x14ac:dyDescent="0.25">
      <c r="A63" s="52"/>
      <c r="B63" s="52"/>
      <c r="C63" s="52"/>
      <c r="D63" s="52">
        <f>SUM(D43:D62)</f>
        <v>1502772</v>
      </c>
      <c r="E63" s="52"/>
      <c r="F63" s="52"/>
      <c r="G63" s="52"/>
      <c r="H63" s="52"/>
      <c r="I63" s="52">
        <f t="shared" ref="I63" si="3">SUM(I43:I62)</f>
        <v>10845097.800000001</v>
      </c>
      <c r="J63" s="52" t="b">
        <f>I63=P38</f>
        <v>1</v>
      </c>
    </row>
    <row r="64" spans="1:17" x14ac:dyDescent="0.25">
      <c r="A64" s="52"/>
      <c r="B64" s="52"/>
      <c r="C64" s="52"/>
      <c r="D64" s="52"/>
      <c r="E64" s="52"/>
      <c r="F64" s="52"/>
      <c r="G64" s="52"/>
      <c r="H64" s="52"/>
      <c r="I64" s="52"/>
      <c r="J64" s="52"/>
    </row>
    <row r="65" spans="1:10" x14ac:dyDescent="0.25">
      <c r="A65" s="52"/>
      <c r="B65" s="52"/>
      <c r="C65" s="52"/>
      <c r="D65" s="52"/>
      <c r="E65" s="52"/>
      <c r="F65" s="52"/>
      <c r="G65" s="52"/>
      <c r="H65" s="52"/>
      <c r="I65" s="52"/>
      <c r="J65" s="52"/>
    </row>
  </sheetData>
  <mergeCells count="106">
    <mergeCell ref="S4:S5"/>
    <mergeCell ref="J34:J35"/>
    <mergeCell ref="K34:K37"/>
    <mergeCell ref="J36:J37"/>
    <mergeCell ref="C36:C37"/>
    <mergeCell ref="E36:E37"/>
    <mergeCell ref="F36:F37"/>
    <mergeCell ref="G36:G37"/>
    <mergeCell ref="D34:D37"/>
    <mergeCell ref="C34:C35"/>
    <mergeCell ref="E34:E35"/>
    <mergeCell ref="F34:F35"/>
    <mergeCell ref="G34:G35"/>
    <mergeCell ref="E16:E17"/>
    <mergeCell ref="F16:F17"/>
    <mergeCell ref="N18:N19"/>
    <mergeCell ref="D20:D21"/>
    <mergeCell ref="E20:E21"/>
    <mergeCell ref="F20:F21"/>
    <mergeCell ref="C20:C21"/>
    <mergeCell ref="N20:N21"/>
    <mergeCell ref="R4:R5"/>
    <mergeCell ref="J4:J5"/>
    <mergeCell ref="K4:K5"/>
    <mergeCell ref="B6:B21"/>
    <mergeCell ref="C18:C19"/>
    <mergeCell ref="D18:D19"/>
    <mergeCell ref="E18:E19"/>
    <mergeCell ref="F18:F19"/>
    <mergeCell ref="K10:K13"/>
    <mergeCell ref="E6:E9"/>
    <mergeCell ref="K14:K15"/>
    <mergeCell ref="J10:J13"/>
    <mergeCell ref="J14:J15"/>
    <mergeCell ref="F14:F15"/>
    <mergeCell ref="E14:E15"/>
    <mergeCell ref="L4:L5"/>
    <mergeCell ref="M4:N4"/>
    <mergeCell ref="O4:O5"/>
    <mergeCell ref="P4:P5"/>
    <mergeCell ref="Q4:Q5"/>
    <mergeCell ref="F6:F9"/>
    <mergeCell ref="G6:G8"/>
    <mergeCell ref="J6:J9"/>
    <mergeCell ref="K6:K9"/>
    <mergeCell ref="K22:K26"/>
    <mergeCell ref="C27:C33"/>
    <mergeCell ref="D27:D33"/>
    <mergeCell ref="E27:E33"/>
    <mergeCell ref="F27:F33"/>
    <mergeCell ref="J27:J33"/>
    <mergeCell ref="K27:K33"/>
    <mergeCell ref="D22:D26"/>
    <mergeCell ref="E22:E26"/>
    <mergeCell ref="F22:F26"/>
    <mergeCell ref="J22:J26"/>
    <mergeCell ref="C22:C26"/>
    <mergeCell ref="G27:G29"/>
    <mergeCell ref="G25:G26"/>
    <mergeCell ref="G32:G33"/>
    <mergeCell ref="A1:I1"/>
    <mergeCell ref="G22:G24"/>
    <mergeCell ref="D6:D9"/>
    <mergeCell ref="H4:I4"/>
    <mergeCell ref="A4:A5"/>
    <mergeCell ref="B4:B5"/>
    <mergeCell ref="C4:C5"/>
    <mergeCell ref="D4:F4"/>
    <mergeCell ref="G4:G5"/>
    <mergeCell ref="C6:C9"/>
    <mergeCell ref="C10:C13"/>
    <mergeCell ref="D10:D13"/>
    <mergeCell ref="E10:E13"/>
    <mergeCell ref="F10:F13"/>
    <mergeCell ref="G10:G12"/>
    <mergeCell ref="A6:A21"/>
    <mergeCell ref="B22:B37"/>
    <mergeCell ref="A22:A37"/>
    <mergeCell ref="D14:D15"/>
    <mergeCell ref="D16:D17"/>
    <mergeCell ref="C14:C15"/>
    <mergeCell ref="C16:C17"/>
    <mergeCell ref="G14:G15"/>
    <mergeCell ref="G16:G17"/>
    <mergeCell ref="O20:O21"/>
    <mergeCell ref="P20:P21"/>
    <mergeCell ref="Q20:Q21"/>
    <mergeCell ref="R20:R21"/>
    <mergeCell ref="G20:G21"/>
    <mergeCell ref="H20:H21"/>
    <mergeCell ref="I20:I21"/>
    <mergeCell ref="L20:L21"/>
    <mergeCell ref="M20:M21"/>
    <mergeCell ref="J20:J21"/>
    <mergeCell ref="K16:K21"/>
    <mergeCell ref="O18:O19"/>
    <mergeCell ref="P18:P19"/>
    <mergeCell ref="Q18:Q19"/>
    <mergeCell ref="R18:R19"/>
    <mergeCell ref="G18:G19"/>
    <mergeCell ref="H18:H19"/>
    <mergeCell ref="I18:I19"/>
    <mergeCell ref="L18:L19"/>
    <mergeCell ref="M18:M19"/>
    <mergeCell ref="J18:J19"/>
    <mergeCell ref="J16:J17"/>
  </mergeCells>
  <pageMargins left="0.7" right="0.7" top="0.75" bottom="0.75" header="0.3" footer="0.3"/>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zoomScale="75" zoomScaleNormal="75" workbookViewId="0">
      <selection activeCell="C13" sqref="C13"/>
    </sheetView>
  </sheetViews>
  <sheetFormatPr defaultColWidth="9.140625" defaultRowHeight="15" x14ac:dyDescent="0.25"/>
  <cols>
    <col min="1" max="1" width="9.140625" style="10"/>
    <col min="2" max="2" width="37" style="11" bestFit="1" customWidth="1"/>
    <col min="3" max="3" width="117.85546875" style="12" customWidth="1"/>
    <col min="4" max="4" width="36.85546875" style="13" customWidth="1"/>
    <col min="5" max="16384" width="9.140625" style="7"/>
  </cols>
  <sheetData>
    <row r="1" spans="1:3" s="7" customFormat="1" x14ac:dyDescent="0.25">
      <c r="A1" s="4" t="s">
        <v>48</v>
      </c>
      <c r="B1" s="5" t="s">
        <v>49</v>
      </c>
      <c r="C1" s="6" t="s">
        <v>50</v>
      </c>
    </row>
    <row r="2" spans="1:3" s="7" customFormat="1" x14ac:dyDescent="0.25">
      <c r="A2" s="4">
        <v>1</v>
      </c>
      <c r="B2" s="5" t="s">
        <v>51</v>
      </c>
      <c r="C2" s="6" t="s">
        <v>52</v>
      </c>
    </row>
    <row r="3" spans="1:3" s="7" customFormat="1" ht="22.5" customHeight="1" x14ac:dyDescent="0.25">
      <c r="A3" s="4">
        <f>A2+1</f>
        <v>2</v>
      </c>
      <c r="B3" s="5" t="s">
        <v>53</v>
      </c>
      <c r="C3" s="5" t="s">
        <v>39</v>
      </c>
    </row>
    <row r="4" spans="1:3" s="7" customFormat="1" x14ac:dyDescent="0.25">
      <c r="A4" s="4">
        <f t="shared" ref="A4:A19" si="0">A3+1</f>
        <v>3</v>
      </c>
      <c r="B4" s="5" t="s">
        <v>54</v>
      </c>
      <c r="C4" s="5" t="s">
        <v>76</v>
      </c>
    </row>
    <row r="5" spans="1:3" s="7" customFormat="1" x14ac:dyDescent="0.25">
      <c r="A5" s="4">
        <f t="shared" si="0"/>
        <v>4</v>
      </c>
      <c r="B5" s="5" t="s">
        <v>55</v>
      </c>
      <c r="C5" s="5" t="s">
        <v>56</v>
      </c>
    </row>
    <row r="6" spans="1:3" s="7" customFormat="1" x14ac:dyDescent="0.25">
      <c r="A6" s="4">
        <f t="shared" si="0"/>
        <v>5</v>
      </c>
      <c r="B6" s="5" t="s">
        <v>9</v>
      </c>
      <c r="C6" s="8">
        <v>0</v>
      </c>
    </row>
    <row r="7" spans="1:3" s="7" customFormat="1" x14ac:dyDescent="0.25">
      <c r="A7" s="4">
        <f t="shared" si="0"/>
        <v>6</v>
      </c>
      <c r="B7" s="5" t="s">
        <v>10</v>
      </c>
      <c r="C7" s="5" t="s">
        <v>57</v>
      </c>
    </row>
    <row r="8" spans="1:3" s="7" customFormat="1" x14ac:dyDescent="0.25">
      <c r="A8" s="4">
        <f t="shared" si="0"/>
        <v>7</v>
      </c>
      <c r="B8" s="5" t="s">
        <v>58</v>
      </c>
      <c r="C8" s="5" t="s">
        <v>59</v>
      </c>
    </row>
    <row r="9" spans="1:3" s="7" customFormat="1" x14ac:dyDescent="0.25">
      <c r="A9" s="4">
        <f t="shared" si="0"/>
        <v>8</v>
      </c>
      <c r="B9" s="5" t="s">
        <v>60</v>
      </c>
      <c r="C9" s="5" t="s">
        <v>61</v>
      </c>
    </row>
    <row r="10" spans="1:3" s="7" customFormat="1" x14ac:dyDescent="0.25">
      <c r="A10" s="4">
        <f t="shared" si="0"/>
        <v>9</v>
      </c>
      <c r="B10" s="5" t="s">
        <v>62</v>
      </c>
      <c r="C10" s="5" t="s">
        <v>63</v>
      </c>
    </row>
    <row r="11" spans="1:3" s="7" customFormat="1" ht="165" x14ac:dyDescent="0.25">
      <c r="A11" s="4">
        <f t="shared" si="0"/>
        <v>10</v>
      </c>
      <c r="B11" s="5" t="s">
        <v>64</v>
      </c>
      <c r="C11" s="5" t="s">
        <v>93</v>
      </c>
    </row>
    <row r="12" spans="1:3" s="7" customFormat="1" x14ac:dyDescent="0.25">
      <c r="A12" s="4">
        <f t="shared" si="0"/>
        <v>11</v>
      </c>
      <c r="B12" s="5" t="s">
        <v>65</v>
      </c>
      <c r="C12" s="6" t="s">
        <v>77</v>
      </c>
    </row>
    <row r="13" spans="1:3" s="7" customFormat="1" x14ac:dyDescent="0.25">
      <c r="A13" s="4">
        <f t="shared" si="0"/>
        <v>12</v>
      </c>
      <c r="B13" s="5" t="s">
        <v>66</v>
      </c>
      <c r="C13" s="6" t="s">
        <v>78</v>
      </c>
    </row>
    <row r="14" spans="1:3" s="7" customFormat="1" ht="30" x14ac:dyDescent="0.25">
      <c r="A14" s="4">
        <f t="shared" si="0"/>
        <v>13</v>
      </c>
      <c r="B14" s="5" t="s">
        <v>67</v>
      </c>
      <c r="C14" s="6" t="s">
        <v>79</v>
      </c>
    </row>
    <row r="15" spans="1:3" s="7" customFormat="1" ht="30" x14ac:dyDescent="0.25">
      <c r="A15" s="4">
        <f t="shared" si="0"/>
        <v>14</v>
      </c>
      <c r="B15" s="5" t="s">
        <v>68</v>
      </c>
      <c r="C15" s="6" t="s">
        <v>86</v>
      </c>
    </row>
    <row r="16" spans="1:3" s="7" customFormat="1" x14ac:dyDescent="0.25">
      <c r="A16" s="4">
        <f t="shared" si="0"/>
        <v>15</v>
      </c>
      <c r="B16" s="5" t="s">
        <v>69</v>
      </c>
      <c r="C16" s="9" t="s">
        <v>73</v>
      </c>
    </row>
    <row r="17" spans="1:4" x14ac:dyDescent="0.25">
      <c r="A17" s="4">
        <f t="shared" si="0"/>
        <v>16</v>
      </c>
      <c r="B17" s="5" t="s">
        <v>70</v>
      </c>
      <c r="C17" s="9" t="s">
        <v>74</v>
      </c>
      <c r="D17" s="7"/>
    </row>
    <row r="18" spans="1:4" x14ac:dyDescent="0.25">
      <c r="A18" s="4">
        <f>A17+1</f>
        <v>17</v>
      </c>
      <c r="B18" s="5" t="s">
        <v>71</v>
      </c>
      <c r="C18" s="6" t="s">
        <v>81</v>
      </c>
      <c r="D18" s="7"/>
    </row>
    <row r="19" spans="1:4" x14ac:dyDescent="0.25">
      <c r="A19" s="4">
        <f t="shared" si="0"/>
        <v>18</v>
      </c>
      <c r="B19" s="5" t="s">
        <v>72</v>
      </c>
      <c r="C19" s="6" t="s">
        <v>75</v>
      </c>
      <c r="D19" s="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activeCell="C14" sqref="C14"/>
    </sheetView>
  </sheetViews>
  <sheetFormatPr defaultColWidth="9.140625" defaultRowHeight="15" x14ac:dyDescent="0.25"/>
  <cols>
    <col min="1" max="1" width="9.140625" style="10"/>
    <col min="2" max="2" width="37" style="11" bestFit="1" customWidth="1"/>
    <col min="3" max="3" width="117.85546875" style="12" customWidth="1"/>
    <col min="4" max="4" width="36.85546875" style="13" customWidth="1"/>
    <col min="5" max="16384" width="9.140625" style="7"/>
  </cols>
  <sheetData>
    <row r="1" spans="1:4" x14ac:dyDescent="0.25">
      <c r="A1" s="4" t="s">
        <v>48</v>
      </c>
      <c r="B1" s="5" t="s">
        <v>49</v>
      </c>
      <c r="C1" s="6" t="s">
        <v>50</v>
      </c>
      <c r="D1" s="7"/>
    </row>
    <row r="2" spans="1:4" x14ac:dyDescent="0.25">
      <c r="A2" s="4">
        <v>1</v>
      </c>
      <c r="B2" s="5" t="s">
        <v>51</v>
      </c>
      <c r="C2" s="6" t="s">
        <v>52</v>
      </c>
      <c r="D2" s="7"/>
    </row>
    <row r="3" spans="1:4" ht="22.5" customHeight="1" x14ac:dyDescent="0.25">
      <c r="A3" s="4">
        <f>A2+1</f>
        <v>2</v>
      </c>
      <c r="B3" s="5" t="s">
        <v>53</v>
      </c>
      <c r="C3" s="5" t="s">
        <v>105</v>
      </c>
      <c r="D3" s="7"/>
    </row>
    <row r="4" spans="1:4" x14ac:dyDescent="0.25">
      <c r="A4" s="4">
        <f t="shared" ref="A4:A19" si="0">A3+1</f>
        <v>3</v>
      </c>
      <c r="B4" s="5" t="s">
        <v>54</v>
      </c>
      <c r="C4" s="5" t="s">
        <v>104</v>
      </c>
      <c r="D4" s="7"/>
    </row>
    <row r="5" spans="1:4" x14ac:dyDescent="0.25">
      <c r="A5" s="4">
        <f t="shared" si="0"/>
        <v>4</v>
      </c>
      <c r="B5" s="5" t="s">
        <v>55</v>
      </c>
      <c r="C5" s="5" t="s">
        <v>56</v>
      </c>
      <c r="D5" s="7"/>
    </row>
    <row r="6" spans="1:4" x14ac:dyDescent="0.25">
      <c r="A6" s="4">
        <f t="shared" si="0"/>
        <v>5</v>
      </c>
      <c r="B6" s="5" t="s">
        <v>9</v>
      </c>
      <c r="C6" s="8">
        <v>0</v>
      </c>
      <c r="D6" s="7"/>
    </row>
    <row r="7" spans="1:4" x14ac:dyDescent="0.25">
      <c r="A7" s="4">
        <f t="shared" si="0"/>
        <v>6</v>
      </c>
      <c r="B7" s="5" t="s">
        <v>10</v>
      </c>
      <c r="C7" s="5" t="s">
        <v>57</v>
      </c>
      <c r="D7" s="7"/>
    </row>
    <row r="8" spans="1:4" x14ac:dyDescent="0.25">
      <c r="A8" s="4">
        <f t="shared" si="0"/>
        <v>7</v>
      </c>
      <c r="B8" s="5" t="s">
        <v>58</v>
      </c>
      <c r="C8" s="5" t="s">
        <v>59</v>
      </c>
      <c r="D8" s="7"/>
    </row>
    <row r="9" spans="1:4" x14ac:dyDescent="0.25">
      <c r="A9" s="4">
        <f t="shared" si="0"/>
        <v>8</v>
      </c>
      <c r="B9" s="5" t="s">
        <v>60</v>
      </c>
      <c r="C9" s="5" t="s">
        <v>61</v>
      </c>
      <c r="D9" s="7"/>
    </row>
    <row r="10" spans="1:4" x14ac:dyDescent="0.25">
      <c r="A10" s="4">
        <f t="shared" si="0"/>
        <v>9</v>
      </c>
      <c r="B10" s="5" t="s">
        <v>62</v>
      </c>
      <c r="C10" s="5" t="s">
        <v>116</v>
      </c>
      <c r="D10" s="7"/>
    </row>
    <row r="11" spans="1:4" ht="409.5" x14ac:dyDescent="0.25">
      <c r="A11" s="4">
        <f t="shared" si="0"/>
        <v>10</v>
      </c>
      <c r="B11" s="5" t="s">
        <v>64</v>
      </c>
      <c r="C11" s="5" t="s">
        <v>113</v>
      </c>
      <c r="D11" s="7"/>
    </row>
    <row r="12" spans="1:4" x14ac:dyDescent="0.25">
      <c r="A12" s="4">
        <f t="shared" si="0"/>
        <v>11</v>
      </c>
      <c r="B12" s="5" t="s">
        <v>65</v>
      </c>
      <c r="C12" s="6" t="s">
        <v>77</v>
      </c>
      <c r="D12" s="7"/>
    </row>
    <row r="13" spans="1:4" x14ac:dyDescent="0.25">
      <c r="A13" s="4">
        <f t="shared" si="0"/>
        <v>12</v>
      </c>
      <c r="B13" s="5" t="s">
        <v>66</v>
      </c>
      <c r="C13" s="6" t="s">
        <v>106</v>
      </c>
      <c r="D13" s="7"/>
    </row>
    <row r="14" spans="1:4" ht="30" x14ac:dyDescent="0.25">
      <c r="A14" s="4">
        <f t="shared" si="0"/>
        <v>13</v>
      </c>
      <c r="B14" s="5" t="s">
        <v>67</v>
      </c>
      <c r="C14" s="6" t="s">
        <v>112</v>
      </c>
      <c r="D14" s="7"/>
    </row>
    <row r="15" spans="1:4" ht="30" x14ac:dyDescent="0.25">
      <c r="A15" s="4">
        <f t="shared" si="0"/>
        <v>14</v>
      </c>
      <c r="B15" s="5" t="s">
        <v>68</v>
      </c>
      <c r="C15" s="6" t="s">
        <v>86</v>
      </c>
      <c r="D15" s="7"/>
    </row>
    <row r="16" spans="1:4" x14ac:dyDescent="0.25">
      <c r="A16" s="4">
        <f t="shared" si="0"/>
        <v>15</v>
      </c>
      <c r="B16" s="5" t="s">
        <v>69</v>
      </c>
      <c r="C16" s="9" t="s">
        <v>73</v>
      </c>
      <c r="D16" s="7"/>
    </row>
    <row r="17" spans="1:4" x14ac:dyDescent="0.25">
      <c r="A17" s="4">
        <f t="shared" si="0"/>
        <v>16</v>
      </c>
      <c r="B17" s="5" t="s">
        <v>70</v>
      </c>
      <c r="C17" s="9" t="s">
        <v>74</v>
      </c>
      <c r="D17" s="7"/>
    </row>
    <row r="18" spans="1:4" x14ac:dyDescent="0.25">
      <c r="A18" s="4">
        <f>A17+1</f>
        <v>17</v>
      </c>
      <c r="B18" s="5" t="s">
        <v>71</v>
      </c>
      <c r="C18" s="6" t="s">
        <v>81</v>
      </c>
      <c r="D18" s="7"/>
    </row>
    <row r="19" spans="1:4" x14ac:dyDescent="0.25">
      <c r="A19" s="4">
        <f t="shared" si="0"/>
        <v>18</v>
      </c>
      <c r="B19" s="5" t="s">
        <v>72</v>
      </c>
      <c r="C19" s="6" t="s">
        <v>75</v>
      </c>
      <c r="D19" s="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topLeftCell="A6" zoomScale="75" zoomScaleNormal="75" workbookViewId="0">
      <selection activeCell="C11" sqref="C11"/>
    </sheetView>
  </sheetViews>
  <sheetFormatPr defaultColWidth="9.140625" defaultRowHeight="15" x14ac:dyDescent="0.25"/>
  <cols>
    <col min="1" max="1" width="9.140625" style="10"/>
    <col min="2" max="2" width="37" style="11" bestFit="1" customWidth="1"/>
    <col min="3" max="3" width="166.85546875" style="12" customWidth="1"/>
    <col min="4" max="4" width="36.85546875" style="13" customWidth="1"/>
    <col min="5" max="16384" width="9.140625" style="7"/>
  </cols>
  <sheetData>
    <row r="1" spans="1:4" x14ac:dyDescent="0.25">
      <c r="A1" s="4" t="s">
        <v>48</v>
      </c>
      <c r="B1" s="5" t="s">
        <v>49</v>
      </c>
      <c r="C1" s="6" t="s">
        <v>50</v>
      </c>
      <c r="D1" s="7"/>
    </row>
    <row r="2" spans="1:4" x14ac:dyDescent="0.25">
      <c r="A2" s="4">
        <v>1</v>
      </c>
      <c r="B2" s="5" t="s">
        <v>51</v>
      </c>
      <c r="C2" s="6" t="s">
        <v>52</v>
      </c>
      <c r="D2" s="7"/>
    </row>
    <row r="3" spans="1:4" ht="54.75" customHeight="1" x14ac:dyDescent="0.25">
      <c r="A3" s="4">
        <f>A2+1</f>
        <v>2</v>
      </c>
      <c r="B3" s="5" t="s">
        <v>53</v>
      </c>
      <c r="C3" s="5" t="s">
        <v>110</v>
      </c>
      <c r="D3" s="7"/>
    </row>
    <row r="4" spans="1:4" x14ac:dyDescent="0.25">
      <c r="A4" s="4">
        <f t="shared" ref="A4:A19" si="0">A3+1</f>
        <v>3</v>
      </c>
      <c r="B4" s="5" t="s">
        <v>54</v>
      </c>
      <c r="C4" s="5" t="s">
        <v>104</v>
      </c>
      <c r="D4" s="7"/>
    </row>
    <row r="5" spans="1:4" x14ac:dyDescent="0.25">
      <c r="A5" s="4">
        <f t="shared" si="0"/>
        <v>4</v>
      </c>
      <c r="B5" s="5" t="s">
        <v>55</v>
      </c>
      <c r="C5" s="5" t="s">
        <v>56</v>
      </c>
      <c r="D5" s="7"/>
    </row>
    <row r="6" spans="1:4" x14ac:dyDescent="0.25">
      <c r="A6" s="4">
        <f t="shared" si="0"/>
        <v>5</v>
      </c>
      <c r="B6" s="5" t="s">
        <v>9</v>
      </c>
      <c r="C6" s="8">
        <v>0</v>
      </c>
      <c r="D6" s="7"/>
    </row>
    <row r="7" spans="1:4" x14ac:dyDescent="0.25">
      <c r="A7" s="4">
        <f t="shared" si="0"/>
        <v>6</v>
      </c>
      <c r="B7" s="5" t="s">
        <v>10</v>
      </c>
      <c r="C7" s="5" t="s">
        <v>57</v>
      </c>
      <c r="D7" s="7"/>
    </row>
    <row r="8" spans="1:4" x14ac:dyDescent="0.25">
      <c r="A8" s="4">
        <f t="shared" si="0"/>
        <v>7</v>
      </c>
      <c r="B8" s="5" t="s">
        <v>58</v>
      </c>
      <c r="C8" s="5" t="s">
        <v>59</v>
      </c>
      <c r="D8" s="7"/>
    </row>
    <row r="9" spans="1:4" x14ac:dyDescent="0.25">
      <c r="A9" s="4">
        <f t="shared" si="0"/>
        <v>8</v>
      </c>
      <c r="B9" s="5" t="s">
        <v>60</v>
      </c>
      <c r="C9" s="5" t="s">
        <v>61</v>
      </c>
      <c r="D9" s="7"/>
    </row>
    <row r="10" spans="1:4" x14ac:dyDescent="0.25">
      <c r="A10" s="4">
        <f t="shared" si="0"/>
        <v>9</v>
      </c>
      <c r="B10" s="5" t="s">
        <v>62</v>
      </c>
      <c r="C10" s="5" t="s">
        <v>115</v>
      </c>
      <c r="D10" s="7"/>
    </row>
    <row r="11" spans="1:4" ht="390" x14ac:dyDescent="0.25">
      <c r="A11" s="4">
        <f t="shared" si="0"/>
        <v>10</v>
      </c>
      <c r="B11" s="5" t="s">
        <v>64</v>
      </c>
      <c r="C11" s="5" t="s">
        <v>202</v>
      </c>
      <c r="D11" s="7"/>
    </row>
    <row r="12" spans="1:4" x14ac:dyDescent="0.25">
      <c r="A12" s="4">
        <f t="shared" si="0"/>
        <v>11</v>
      </c>
      <c r="B12" s="5" t="s">
        <v>65</v>
      </c>
      <c r="C12" s="6" t="s">
        <v>77</v>
      </c>
      <c r="D12" s="7"/>
    </row>
    <row r="13" spans="1:4" x14ac:dyDescent="0.25">
      <c r="A13" s="4">
        <f t="shared" si="0"/>
        <v>12</v>
      </c>
      <c r="B13" s="5" t="s">
        <v>66</v>
      </c>
      <c r="C13" s="6" t="s">
        <v>106</v>
      </c>
      <c r="D13" s="7"/>
    </row>
    <row r="14" spans="1:4" ht="30" x14ac:dyDescent="0.25">
      <c r="A14" s="4">
        <f t="shared" si="0"/>
        <v>13</v>
      </c>
      <c r="B14" s="5" t="s">
        <v>67</v>
      </c>
      <c r="C14" s="6" t="s">
        <v>112</v>
      </c>
      <c r="D14" s="7"/>
    </row>
    <row r="15" spans="1:4" ht="30" x14ac:dyDescent="0.25">
      <c r="A15" s="4">
        <f t="shared" si="0"/>
        <v>14</v>
      </c>
      <c r="B15" s="5" t="s">
        <v>68</v>
      </c>
      <c r="C15" s="6" t="s">
        <v>86</v>
      </c>
      <c r="D15" s="7"/>
    </row>
    <row r="16" spans="1:4" x14ac:dyDescent="0.25">
      <c r="A16" s="4">
        <f t="shared" si="0"/>
        <v>15</v>
      </c>
      <c r="B16" s="5" t="s">
        <v>69</v>
      </c>
      <c r="C16" s="9" t="s">
        <v>73</v>
      </c>
      <c r="D16" s="7"/>
    </row>
    <row r="17" spans="1:4" x14ac:dyDescent="0.25">
      <c r="A17" s="4">
        <f t="shared" si="0"/>
        <v>16</v>
      </c>
      <c r="B17" s="5" t="s">
        <v>70</v>
      </c>
      <c r="C17" s="9" t="s">
        <v>74</v>
      </c>
      <c r="D17" s="7"/>
    </row>
    <row r="18" spans="1:4" x14ac:dyDescent="0.25">
      <c r="A18" s="4">
        <f>A17+1</f>
        <v>17</v>
      </c>
      <c r="B18" s="5" t="s">
        <v>71</v>
      </c>
      <c r="C18" s="6" t="s">
        <v>81</v>
      </c>
      <c r="D18" s="7"/>
    </row>
    <row r="19" spans="1:4" x14ac:dyDescent="0.25">
      <c r="A19" s="4">
        <f t="shared" si="0"/>
        <v>18</v>
      </c>
      <c r="B19" s="5" t="s">
        <v>72</v>
      </c>
      <c r="C19" s="6" t="s">
        <v>75</v>
      </c>
      <c r="D19" s="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workbookViewId="0">
      <selection activeCell="D27" sqref="D27"/>
    </sheetView>
  </sheetViews>
  <sheetFormatPr defaultRowHeight="15" x14ac:dyDescent="0.25"/>
  <cols>
    <col min="2" max="2" width="22.28515625" customWidth="1"/>
    <col min="3" max="3" width="86.28515625" customWidth="1"/>
    <col min="4" max="4" width="44.42578125" customWidth="1"/>
  </cols>
  <sheetData>
    <row r="1" spans="1:4" x14ac:dyDescent="0.25">
      <c r="A1" s="25" t="s">
        <v>48</v>
      </c>
      <c r="B1" s="26" t="s">
        <v>49</v>
      </c>
      <c r="C1" s="26" t="s">
        <v>50</v>
      </c>
    </row>
    <row r="2" spans="1:4" x14ac:dyDescent="0.25">
      <c r="A2" s="27">
        <v>0</v>
      </c>
      <c r="B2" s="28" t="s">
        <v>151</v>
      </c>
      <c r="C2" s="28" t="s">
        <v>152</v>
      </c>
    </row>
    <row r="3" spans="1:4" x14ac:dyDescent="0.25">
      <c r="A3" s="27">
        <v>1</v>
      </c>
      <c r="B3" s="26" t="s">
        <v>51</v>
      </c>
      <c r="C3" s="26" t="s">
        <v>52</v>
      </c>
    </row>
    <row r="4" spans="1:4" x14ac:dyDescent="0.25">
      <c r="A4" s="27">
        <v>2</v>
      </c>
      <c r="B4" s="26" t="s">
        <v>53</v>
      </c>
      <c r="C4" s="29" t="s">
        <v>160</v>
      </c>
    </row>
    <row r="5" spans="1:4" x14ac:dyDescent="0.25">
      <c r="A5" s="27">
        <v>3</v>
      </c>
      <c r="B5" s="28" t="s">
        <v>54</v>
      </c>
      <c r="C5" s="28" t="s">
        <v>76</v>
      </c>
    </row>
    <row r="6" spans="1:4" x14ac:dyDescent="0.25">
      <c r="A6" s="27">
        <v>4</v>
      </c>
      <c r="B6" s="28" t="s">
        <v>55</v>
      </c>
      <c r="C6" s="28" t="s">
        <v>56</v>
      </c>
    </row>
    <row r="7" spans="1:4" x14ac:dyDescent="0.25">
      <c r="A7" s="27">
        <v>5</v>
      </c>
      <c r="B7" s="28" t="s">
        <v>9</v>
      </c>
      <c r="C7" s="28" t="s">
        <v>119</v>
      </c>
    </row>
    <row r="8" spans="1:4" x14ac:dyDescent="0.25">
      <c r="A8" s="27">
        <v>6</v>
      </c>
      <c r="B8" s="28" t="s">
        <v>10</v>
      </c>
      <c r="C8" s="28" t="s">
        <v>57</v>
      </c>
    </row>
    <row r="9" spans="1:4" x14ac:dyDescent="0.25">
      <c r="A9" s="27">
        <v>7</v>
      </c>
      <c r="B9" s="28" t="s">
        <v>58</v>
      </c>
      <c r="C9" s="28" t="s">
        <v>59</v>
      </c>
    </row>
    <row r="10" spans="1:4" x14ac:dyDescent="0.25">
      <c r="A10" s="27">
        <v>8</v>
      </c>
      <c r="B10" s="28" t="s">
        <v>60</v>
      </c>
      <c r="C10" s="28" t="s">
        <v>156</v>
      </c>
    </row>
    <row r="11" spans="1:4" x14ac:dyDescent="0.25">
      <c r="A11" s="27">
        <v>9</v>
      </c>
      <c r="B11" s="28" t="s">
        <v>62</v>
      </c>
      <c r="C11" s="28" t="s">
        <v>115</v>
      </c>
    </row>
    <row r="12" spans="1:4" ht="26.25" customHeight="1" x14ac:dyDescent="0.25">
      <c r="A12" s="203">
        <v>10</v>
      </c>
      <c r="B12" s="204" t="s">
        <v>64</v>
      </c>
      <c r="C12" s="29" t="s">
        <v>161</v>
      </c>
      <c r="D12" s="30"/>
    </row>
    <row r="13" spans="1:4" ht="43.5" customHeight="1" x14ac:dyDescent="0.25">
      <c r="A13" s="203"/>
      <c r="B13" s="204"/>
      <c r="C13" s="29" t="s">
        <v>157</v>
      </c>
      <c r="D13" s="30"/>
    </row>
    <row r="14" spans="1:4" x14ac:dyDescent="0.25">
      <c r="A14" s="27">
        <v>11</v>
      </c>
      <c r="B14" s="28" t="s">
        <v>65</v>
      </c>
      <c r="C14" s="28" t="s">
        <v>77</v>
      </c>
    </row>
    <row r="15" spans="1:4" x14ac:dyDescent="0.25">
      <c r="A15" s="27">
        <v>12</v>
      </c>
      <c r="B15" s="28" t="s">
        <v>66</v>
      </c>
      <c r="C15" s="28" t="s">
        <v>153</v>
      </c>
    </row>
    <row r="16" spans="1:4" x14ac:dyDescent="0.25">
      <c r="A16" s="27">
        <v>13</v>
      </c>
      <c r="B16" s="28" t="s">
        <v>67</v>
      </c>
      <c r="C16" s="29"/>
    </row>
    <row r="17" spans="1:3" ht="24" customHeight="1" x14ac:dyDescent="0.25">
      <c r="A17" s="203">
        <v>14</v>
      </c>
      <c r="B17" s="204" t="s">
        <v>68</v>
      </c>
      <c r="C17" s="29" t="s">
        <v>154</v>
      </c>
    </row>
    <row r="18" spans="1:3" x14ac:dyDescent="0.25">
      <c r="A18" s="203"/>
      <c r="B18" s="204"/>
      <c r="C18" s="29" t="s">
        <v>155</v>
      </c>
    </row>
    <row r="19" spans="1:3" x14ac:dyDescent="0.25">
      <c r="A19" s="27">
        <v>15</v>
      </c>
      <c r="B19" s="28" t="s">
        <v>69</v>
      </c>
      <c r="C19" s="29"/>
    </row>
    <row r="20" spans="1:3" ht="32.25" customHeight="1" x14ac:dyDescent="0.25">
      <c r="A20" s="27">
        <v>16</v>
      </c>
      <c r="B20" s="29" t="s">
        <v>70</v>
      </c>
      <c r="C20" s="28"/>
    </row>
    <row r="21" spans="1:3" x14ac:dyDescent="0.25">
      <c r="A21" s="27">
        <v>17</v>
      </c>
      <c r="B21" s="28" t="s">
        <v>71</v>
      </c>
      <c r="C21" s="29"/>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E12" sqref="E12"/>
    </sheetView>
  </sheetViews>
  <sheetFormatPr defaultRowHeight="15" x14ac:dyDescent="0.25"/>
  <cols>
    <col min="2" max="2" width="22.28515625" customWidth="1"/>
    <col min="3" max="3" width="86.28515625" customWidth="1"/>
    <col min="4" max="4" width="44.42578125" customWidth="1"/>
  </cols>
  <sheetData>
    <row r="1" spans="1:4" x14ac:dyDescent="0.25">
      <c r="A1" s="25" t="s">
        <v>48</v>
      </c>
      <c r="B1" s="26" t="s">
        <v>49</v>
      </c>
      <c r="C1" s="79" t="s">
        <v>50</v>
      </c>
    </row>
    <row r="2" spans="1:4" x14ac:dyDescent="0.25">
      <c r="A2" s="27">
        <v>0</v>
      </c>
      <c r="B2" s="28" t="s">
        <v>151</v>
      </c>
      <c r="C2" s="80" t="s">
        <v>152</v>
      </c>
    </row>
    <row r="3" spans="1:4" x14ac:dyDescent="0.25">
      <c r="A3" s="27">
        <v>1</v>
      </c>
      <c r="B3" s="26" t="s">
        <v>51</v>
      </c>
      <c r="C3" s="79" t="s">
        <v>52</v>
      </c>
    </row>
    <row r="4" spans="1:4" x14ac:dyDescent="0.25">
      <c r="A4" s="27">
        <v>2</v>
      </c>
      <c r="B4" s="26" t="s">
        <v>53</v>
      </c>
      <c r="C4" s="81" t="s">
        <v>192</v>
      </c>
    </row>
    <row r="5" spans="1:4" x14ac:dyDescent="0.25">
      <c r="A5" s="27">
        <v>3</v>
      </c>
      <c r="B5" s="28" t="s">
        <v>54</v>
      </c>
      <c r="C5" s="80" t="s">
        <v>197</v>
      </c>
    </row>
    <row r="6" spans="1:4" x14ac:dyDescent="0.25">
      <c r="A6" s="27">
        <v>4</v>
      </c>
      <c r="B6" s="28" t="s">
        <v>55</v>
      </c>
      <c r="C6" s="80" t="s">
        <v>56</v>
      </c>
    </row>
    <row r="7" spans="1:4" x14ac:dyDescent="0.25">
      <c r="A7" s="27">
        <v>5</v>
      </c>
      <c r="B7" s="28" t="s">
        <v>9</v>
      </c>
      <c r="C7" s="80" t="s">
        <v>119</v>
      </c>
    </row>
    <row r="8" spans="1:4" x14ac:dyDescent="0.25">
      <c r="A8" s="27">
        <v>6</v>
      </c>
      <c r="B8" s="28" t="s">
        <v>10</v>
      </c>
      <c r="C8" s="80" t="s">
        <v>57</v>
      </c>
    </row>
    <row r="9" spans="1:4" x14ac:dyDescent="0.25">
      <c r="A9" s="27">
        <v>7</v>
      </c>
      <c r="B9" s="28" t="s">
        <v>58</v>
      </c>
      <c r="C9" s="80" t="s">
        <v>59</v>
      </c>
    </row>
    <row r="10" spans="1:4" x14ac:dyDescent="0.25">
      <c r="A10" s="27">
        <v>8</v>
      </c>
      <c r="B10" s="28" t="s">
        <v>60</v>
      </c>
      <c r="C10" s="80" t="s">
        <v>156</v>
      </c>
    </row>
    <row r="11" spans="1:4" x14ac:dyDescent="0.25">
      <c r="A11" s="27">
        <v>9</v>
      </c>
      <c r="B11" s="28" t="s">
        <v>62</v>
      </c>
      <c r="C11" s="80" t="s">
        <v>115</v>
      </c>
    </row>
    <row r="12" spans="1:4" ht="99" customHeight="1" x14ac:dyDescent="0.25">
      <c r="A12" s="203">
        <v>10</v>
      </c>
      <c r="B12" s="204" t="s">
        <v>64</v>
      </c>
      <c r="C12" s="82" t="s">
        <v>196</v>
      </c>
      <c r="D12" s="30"/>
    </row>
    <row r="13" spans="1:4" ht="43.5" customHeight="1" x14ac:dyDescent="0.25">
      <c r="A13" s="203"/>
      <c r="B13" s="204"/>
      <c r="C13" s="82" t="s">
        <v>195</v>
      </c>
      <c r="D13" s="30"/>
    </row>
    <row r="14" spans="1:4" x14ac:dyDescent="0.25">
      <c r="A14" s="27">
        <v>11</v>
      </c>
      <c r="B14" s="28" t="s">
        <v>65</v>
      </c>
      <c r="C14" s="80" t="s">
        <v>198</v>
      </c>
    </row>
    <row r="15" spans="1:4" x14ac:dyDescent="0.25">
      <c r="A15" s="27">
        <v>12</v>
      </c>
      <c r="B15" s="28" t="s">
        <v>66</v>
      </c>
      <c r="C15" s="80" t="s">
        <v>153</v>
      </c>
    </row>
    <row r="16" spans="1:4" x14ac:dyDescent="0.25">
      <c r="A16" s="27">
        <v>13</v>
      </c>
      <c r="B16" s="28" t="s">
        <v>67</v>
      </c>
      <c r="C16" s="82"/>
    </row>
    <row r="17" spans="1:3" ht="24" customHeight="1" x14ac:dyDescent="0.25">
      <c r="A17" s="203">
        <v>14</v>
      </c>
      <c r="B17" s="204" t="s">
        <v>68</v>
      </c>
      <c r="C17" s="82" t="s">
        <v>154</v>
      </c>
    </row>
    <row r="18" spans="1:3" x14ac:dyDescent="0.25">
      <c r="A18" s="203"/>
      <c r="B18" s="204"/>
      <c r="C18" s="82"/>
    </row>
    <row r="19" spans="1:3" x14ac:dyDescent="0.25">
      <c r="A19" s="27">
        <v>15</v>
      </c>
      <c r="B19" s="28" t="s">
        <v>69</v>
      </c>
      <c r="C19" s="82"/>
    </row>
    <row r="20" spans="1:3" ht="32.25" customHeight="1" x14ac:dyDescent="0.25">
      <c r="A20" s="27">
        <v>16</v>
      </c>
      <c r="B20" s="29" t="s">
        <v>70</v>
      </c>
      <c r="C20" s="80"/>
    </row>
    <row r="21" spans="1:3" x14ac:dyDescent="0.25">
      <c r="A21" s="27">
        <v>17</v>
      </c>
      <c r="B21" s="28" t="s">
        <v>71</v>
      </c>
      <c r="C21" s="82"/>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zoomScale="75" zoomScaleNormal="75" workbookViewId="0">
      <selection activeCell="C4" sqref="C4"/>
    </sheetView>
  </sheetViews>
  <sheetFormatPr defaultColWidth="9.140625" defaultRowHeight="15" x14ac:dyDescent="0.25"/>
  <cols>
    <col min="1" max="1" width="9.140625" style="10"/>
    <col min="2" max="2" width="37" style="11" bestFit="1" customWidth="1"/>
    <col min="3" max="3" width="117.85546875" style="12" customWidth="1"/>
    <col min="4" max="4" width="36.85546875" style="13" customWidth="1"/>
    <col min="5" max="16384" width="9.140625" style="7"/>
  </cols>
  <sheetData>
    <row r="1" spans="1:4" x14ac:dyDescent="0.25">
      <c r="A1" s="4" t="s">
        <v>48</v>
      </c>
      <c r="B1" s="5" t="s">
        <v>49</v>
      </c>
      <c r="C1" s="6" t="s">
        <v>50</v>
      </c>
      <c r="D1" s="7"/>
    </row>
    <row r="2" spans="1:4" x14ac:dyDescent="0.25">
      <c r="A2" s="4">
        <v>1</v>
      </c>
      <c r="B2" s="5" t="s">
        <v>51</v>
      </c>
      <c r="C2" s="6" t="s">
        <v>120</v>
      </c>
      <c r="D2" s="7"/>
    </row>
    <row r="3" spans="1:4" ht="49.15" customHeight="1" x14ac:dyDescent="0.25">
      <c r="A3" s="4">
        <f>A2+1</f>
        <v>2</v>
      </c>
      <c r="B3" s="5" t="s">
        <v>53</v>
      </c>
      <c r="C3" s="5" t="s">
        <v>117</v>
      </c>
      <c r="D3" s="7"/>
    </row>
    <row r="4" spans="1:4" ht="17.25" x14ac:dyDescent="0.25">
      <c r="A4" s="4">
        <f t="shared" ref="A4:A19" si="0">A3+1</f>
        <v>3</v>
      </c>
      <c r="B4" s="5" t="s">
        <v>54</v>
      </c>
      <c r="C4" s="5" t="s">
        <v>138</v>
      </c>
      <c r="D4" s="7"/>
    </row>
    <row r="5" spans="1:4" x14ac:dyDescent="0.25">
      <c r="A5" s="4">
        <f t="shared" si="0"/>
        <v>4</v>
      </c>
      <c r="B5" s="5" t="s">
        <v>55</v>
      </c>
      <c r="C5" s="5" t="s">
        <v>118</v>
      </c>
      <c r="D5" s="7"/>
    </row>
    <row r="6" spans="1:4" x14ac:dyDescent="0.25">
      <c r="A6" s="4">
        <f t="shared" si="0"/>
        <v>5</v>
      </c>
      <c r="B6" s="5" t="s">
        <v>9</v>
      </c>
      <c r="C6" s="8">
        <v>0</v>
      </c>
      <c r="D6" s="7"/>
    </row>
    <row r="7" spans="1:4" x14ac:dyDescent="0.25">
      <c r="A7" s="4">
        <f t="shared" si="0"/>
        <v>6</v>
      </c>
      <c r="B7" s="5" t="s">
        <v>10</v>
      </c>
      <c r="C7" s="22" t="s">
        <v>119</v>
      </c>
      <c r="D7" s="7"/>
    </row>
    <row r="8" spans="1:4" x14ac:dyDescent="0.25">
      <c r="A8" s="4">
        <f t="shared" si="0"/>
        <v>7</v>
      </c>
      <c r="B8" s="5" t="s">
        <v>58</v>
      </c>
      <c r="C8" s="5" t="s">
        <v>59</v>
      </c>
      <c r="D8" s="7"/>
    </row>
    <row r="9" spans="1:4" x14ac:dyDescent="0.25">
      <c r="A9" s="4">
        <f t="shared" si="0"/>
        <v>8</v>
      </c>
      <c r="B9" s="5" t="s">
        <v>60</v>
      </c>
      <c r="C9" s="5" t="s">
        <v>61</v>
      </c>
      <c r="D9" s="7"/>
    </row>
    <row r="10" spans="1:4" x14ac:dyDescent="0.25">
      <c r="A10" s="4">
        <f t="shared" si="0"/>
        <v>9</v>
      </c>
      <c r="B10" s="5" t="s">
        <v>62</v>
      </c>
      <c r="C10" s="5" t="s">
        <v>63</v>
      </c>
      <c r="D10" s="7"/>
    </row>
    <row r="11" spans="1:4" ht="75" x14ac:dyDescent="0.25">
      <c r="A11" s="4">
        <f t="shared" si="0"/>
        <v>10</v>
      </c>
      <c r="B11" s="5" t="s">
        <v>64</v>
      </c>
      <c r="C11" s="5" t="s">
        <v>121</v>
      </c>
      <c r="D11" s="7"/>
    </row>
    <row r="12" spans="1:4" x14ac:dyDescent="0.25">
      <c r="A12" s="4">
        <f t="shared" si="0"/>
        <v>11</v>
      </c>
      <c r="B12" s="5" t="s">
        <v>65</v>
      </c>
      <c r="C12" s="6" t="s">
        <v>77</v>
      </c>
      <c r="D12" s="7"/>
    </row>
    <row r="13" spans="1:4" x14ac:dyDescent="0.25">
      <c r="A13" s="4">
        <f t="shared" si="0"/>
        <v>12</v>
      </c>
      <c r="B13" s="5" t="s">
        <v>66</v>
      </c>
      <c r="C13" s="6" t="s">
        <v>78</v>
      </c>
      <c r="D13" s="7"/>
    </row>
    <row r="14" spans="1:4" ht="30" x14ac:dyDescent="0.25">
      <c r="A14" s="4">
        <f t="shared" si="0"/>
        <v>13</v>
      </c>
      <c r="B14" s="5" t="s">
        <v>67</v>
      </c>
      <c r="C14" s="6" t="s">
        <v>129</v>
      </c>
      <c r="D14" s="7"/>
    </row>
    <row r="15" spans="1:4" ht="30" x14ac:dyDescent="0.25">
      <c r="A15" s="4">
        <f t="shared" si="0"/>
        <v>14</v>
      </c>
      <c r="B15" s="5" t="s">
        <v>68</v>
      </c>
      <c r="C15" s="6" t="s">
        <v>86</v>
      </c>
      <c r="D15" s="7"/>
    </row>
    <row r="16" spans="1:4" x14ac:dyDescent="0.25">
      <c r="A16" s="4">
        <f t="shared" si="0"/>
        <v>15</v>
      </c>
      <c r="B16" s="5" t="s">
        <v>69</v>
      </c>
      <c r="C16" s="9" t="s">
        <v>73</v>
      </c>
      <c r="D16" s="7"/>
    </row>
    <row r="17" spans="1:4" x14ac:dyDescent="0.25">
      <c r="A17" s="4">
        <f t="shared" si="0"/>
        <v>16</v>
      </c>
      <c r="B17" s="5" t="s">
        <v>70</v>
      </c>
      <c r="C17" s="9" t="s">
        <v>128</v>
      </c>
      <c r="D17" s="7"/>
    </row>
    <row r="18" spans="1:4" x14ac:dyDescent="0.25">
      <c r="A18" s="4">
        <f>A17+1</f>
        <v>17</v>
      </c>
      <c r="B18" s="5" t="s">
        <v>71</v>
      </c>
      <c r="C18" s="6" t="s">
        <v>81</v>
      </c>
      <c r="D18" s="7"/>
    </row>
    <row r="19" spans="1:4" x14ac:dyDescent="0.25">
      <c r="A19" s="4">
        <f t="shared" si="0"/>
        <v>18</v>
      </c>
      <c r="B19" s="5" t="s">
        <v>72</v>
      </c>
      <c r="C19" s="6" t="s">
        <v>75</v>
      </c>
      <c r="D19" s="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D32" sqref="D32"/>
    </sheetView>
  </sheetViews>
  <sheetFormatPr defaultColWidth="9.140625" defaultRowHeight="15" x14ac:dyDescent="0.25"/>
  <cols>
    <col min="1" max="1" width="9.140625" style="10"/>
    <col min="2" max="2" width="37" style="11" bestFit="1" customWidth="1"/>
    <col min="3" max="3" width="117.85546875" style="12" customWidth="1"/>
    <col min="4" max="4" width="36.85546875" style="13" customWidth="1"/>
    <col min="5" max="16384" width="9.140625" style="7"/>
  </cols>
  <sheetData>
    <row r="1" spans="1:4" x14ac:dyDescent="0.25">
      <c r="A1" s="4" t="s">
        <v>48</v>
      </c>
      <c r="B1" s="5" t="s">
        <v>49</v>
      </c>
      <c r="C1" s="6" t="s">
        <v>50</v>
      </c>
      <c r="D1" s="7"/>
    </row>
    <row r="2" spans="1:4" x14ac:dyDescent="0.25">
      <c r="A2" s="4">
        <v>1</v>
      </c>
      <c r="B2" s="5" t="s">
        <v>51</v>
      </c>
      <c r="C2" s="6" t="s">
        <v>120</v>
      </c>
      <c r="D2" s="7"/>
    </row>
    <row r="3" spans="1:4" ht="49.15" customHeight="1" x14ac:dyDescent="0.25">
      <c r="A3" s="4">
        <f>A2+1</f>
        <v>2</v>
      </c>
      <c r="B3" s="5" t="s">
        <v>53</v>
      </c>
      <c r="C3" s="5" t="s">
        <v>108</v>
      </c>
      <c r="D3" s="7"/>
    </row>
    <row r="4" spans="1:4" ht="17.25" x14ac:dyDescent="0.25">
      <c r="A4" s="4">
        <f t="shared" ref="A4:A19" si="0">A3+1</f>
        <v>3</v>
      </c>
      <c r="B4" s="5" t="s">
        <v>54</v>
      </c>
      <c r="C4" s="5" t="s">
        <v>138</v>
      </c>
      <c r="D4" s="7"/>
    </row>
    <row r="5" spans="1:4" x14ac:dyDescent="0.25">
      <c r="A5" s="4">
        <f t="shared" si="0"/>
        <v>4</v>
      </c>
      <c r="B5" s="5" t="s">
        <v>55</v>
      </c>
      <c r="C5" s="5" t="s">
        <v>118</v>
      </c>
      <c r="D5" s="7"/>
    </row>
    <row r="6" spans="1:4" x14ac:dyDescent="0.25">
      <c r="A6" s="4">
        <f t="shared" si="0"/>
        <v>5</v>
      </c>
      <c r="B6" s="5" t="s">
        <v>9</v>
      </c>
      <c r="C6" s="8">
        <v>0</v>
      </c>
      <c r="D6" s="7"/>
    </row>
    <row r="7" spans="1:4" x14ac:dyDescent="0.25">
      <c r="A7" s="4">
        <f t="shared" si="0"/>
        <v>6</v>
      </c>
      <c r="B7" s="5" t="s">
        <v>10</v>
      </c>
      <c r="C7" s="22" t="s">
        <v>119</v>
      </c>
      <c r="D7" s="7"/>
    </row>
    <row r="8" spans="1:4" x14ac:dyDescent="0.25">
      <c r="A8" s="4">
        <f t="shared" si="0"/>
        <v>7</v>
      </c>
      <c r="B8" s="5" t="s">
        <v>58</v>
      </c>
      <c r="C8" s="5" t="s">
        <v>59</v>
      </c>
      <c r="D8" s="7"/>
    </row>
    <row r="9" spans="1:4" x14ac:dyDescent="0.25">
      <c r="A9" s="4">
        <f t="shared" si="0"/>
        <v>8</v>
      </c>
      <c r="B9" s="5" t="s">
        <v>60</v>
      </c>
      <c r="C9" s="5" t="s">
        <v>61</v>
      </c>
      <c r="D9" s="7"/>
    </row>
    <row r="10" spans="1:4" x14ac:dyDescent="0.25">
      <c r="A10" s="4">
        <f t="shared" si="0"/>
        <v>9</v>
      </c>
      <c r="B10" s="5" t="s">
        <v>62</v>
      </c>
      <c r="C10" s="5" t="s">
        <v>115</v>
      </c>
      <c r="D10" s="7"/>
    </row>
    <row r="11" spans="1:4" ht="105" x14ac:dyDescent="0.25">
      <c r="A11" s="4">
        <f t="shared" si="0"/>
        <v>10</v>
      </c>
      <c r="B11" s="5" t="s">
        <v>64</v>
      </c>
      <c r="C11" s="5" t="s">
        <v>139</v>
      </c>
      <c r="D11" s="7"/>
    </row>
    <row r="12" spans="1:4" x14ac:dyDescent="0.25">
      <c r="A12" s="4">
        <f t="shared" si="0"/>
        <v>11</v>
      </c>
      <c r="B12" s="5" t="s">
        <v>65</v>
      </c>
      <c r="C12" s="6" t="s">
        <v>77</v>
      </c>
      <c r="D12" s="7"/>
    </row>
    <row r="13" spans="1:4" x14ac:dyDescent="0.25">
      <c r="A13" s="4">
        <f t="shared" si="0"/>
        <v>12</v>
      </c>
      <c r="B13" s="5" t="s">
        <v>66</v>
      </c>
      <c r="C13" s="6" t="s">
        <v>140</v>
      </c>
      <c r="D13" s="7"/>
    </row>
    <row r="14" spans="1:4" ht="30" x14ac:dyDescent="0.25">
      <c r="A14" s="4">
        <f t="shared" si="0"/>
        <v>13</v>
      </c>
      <c r="B14" s="5" t="s">
        <v>67</v>
      </c>
      <c r="C14" s="6" t="s">
        <v>141</v>
      </c>
      <c r="D14" s="7"/>
    </row>
    <row r="15" spans="1:4" ht="30" x14ac:dyDescent="0.25">
      <c r="A15" s="4">
        <f t="shared" si="0"/>
        <v>14</v>
      </c>
      <c r="B15" s="5" t="s">
        <v>68</v>
      </c>
      <c r="C15" s="6" t="s">
        <v>141</v>
      </c>
      <c r="D15" s="7"/>
    </row>
    <row r="16" spans="1:4" x14ac:dyDescent="0.25">
      <c r="A16" s="4">
        <f t="shared" si="0"/>
        <v>15</v>
      </c>
      <c r="B16" s="5" t="s">
        <v>69</v>
      </c>
      <c r="C16" s="9" t="s">
        <v>73</v>
      </c>
      <c r="D16" s="7"/>
    </row>
    <row r="17" spans="1:4" x14ac:dyDescent="0.25">
      <c r="A17" s="4">
        <f t="shared" si="0"/>
        <v>16</v>
      </c>
      <c r="B17" s="5" t="s">
        <v>70</v>
      </c>
      <c r="C17" s="9" t="s">
        <v>128</v>
      </c>
      <c r="D17" s="7"/>
    </row>
    <row r="18" spans="1:4" x14ac:dyDescent="0.25">
      <c r="A18" s="4">
        <f>A17+1</f>
        <v>17</v>
      </c>
      <c r="B18" s="5" t="s">
        <v>71</v>
      </c>
      <c r="C18" s="6" t="s">
        <v>81</v>
      </c>
      <c r="D18" s="7"/>
    </row>
    <row r="19" spans="1:4" x14ac:dyDescent="0.25">
      <c r="A19" s="4">
        <f t="shared" si="0"/>
        <v>18</v>
      </c>
      <c r="B19" s="5" t="s">
        <v>72</v>
      </c>
      <c r="C19" s="6" t="s">
        <v>75</v>
      </c>
      <c r="D19"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5 SO 5.1</vt:lpstr>
      <vt:lpstr>5 SO 5.2</vt:lpstr>
      <vt:lpstr>F specific result (2)</vt:lpstr>
      <vt:lpstr>F specific result (3)</vt:lpstr>
      <vt:lpstr>F specific result (4)</vt:lpstr>
      <vt:lpstr>F specific result (5)</vt:lpstr>
      <vt:lpstr>F specific result (6)</vt:lpstr>
      <vt:lpstr>F specific product (1)</vt:lpstr>
      <vt:lpstr>F specific product (2)</vt:lpstr>
      <vt:lpstr>F specific product (3)</vt:lpstr>
      <vt:lpstr>F. specific result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Jūranda Savukynienė</cp:lastModifiedBy>
  <cp:lastPrinted>2022-07-08T10:31:20Z</cp:lastPrinted>
  <dcterms:created xsi:type="dcterms:W3CDTF">2020-12-14T05:37:08Z</dcterms:created>
  <dcterms:modified xsi:type="dcterms:W3CDTF">2025-12-17T07:26:17Z</dcterms:modified>
</cp:coreProperties>
</file>