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D0E93D6-0A73-4E4C-8827-73F5CF1DDD8A}" xr6:coauthVersionLast="47" xr6:coauthVersionMax="47" xr10:uidLastSave="{00000000-0000-0000-0000-000000000000}"/>
  <bookViews>
    <workbookView xWindow="-120" yWindow="-120" windowWidth="29040" windowHeight="15720" xr2:uid="{00000000-000D-0000-FFFF-FFFF00000000}"/>
  </bookViews>
  <sheets>
    <sheet name="4.6 (4.3)" sheetId="31" r:id="rId1"/>
    <sheet name="F S r 4.3.1 (1) 4.3.2 (2)" sheetId="40" r:id="rId2"/>
    <sheet name="F S r 4.3.1 (1) 4.3.2 (1) 4.3.5" sheetId="33" r:id="rId3"/>
    <sheet name="Special result 4.3.3 (1)" sheetId="35" r:id="rId4"/>
    <sheet name="F Special output 4.3.4 (1)" sheetId="37" r:id="rId5"/>
    <sheet name="F Special output 4.3.4 (2)" sheetId="32" r:id="rId6"/>
    <sheet name="Sheet1" sheetId="41" r:id="rId7"/>
    <sheet name="F Special result 4.3.4 (1)" sheetId="38" r:id="rId8"/>
    <sheet name="F Special result 4.3.4 (2)" sheetId="3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1" l="1"/>
  <c r="E37" i="31"/>
  <c r="E33" i="31"/>
  <c r="E29" i="31"/>
  <c r="E27" i="31"/>
  <c r="E25" i="31"/>
  <c r="E17" i="31"/>
  <c r="E9" i="31"/>
  <c r="E7" i="31"/>
  <c r="E5" i="31"/>
  <c r="D69" i="31" l="1"/>
  <c r="D68" i="31"/>
  <c r="D67" i="31"/>
  <c r="D66" i="31"/>
  <c r="D65" i="31"/>
  <c r="D64" i="31"/>
  <c r="D63" i="31"/>
  <c r="D62" i="31"/>
  <c r="D61" i="31"/>
  <c r="C49" i="31" l="1"/>
  <c r="I63" i="31" l="1"/>
  <c r="C63" i="31"/>
  <c r="B63" i="31"/>
  <c r="H56" i="31"/>
  <c r="A61" i="31" l="1"/>
  <c r="I56" i="31"/>
  <c r="C45" i="31" l="1"/>
  <c r="E45" i="31" s="1"/>
  <c r="C41" i="31"/>
  <c r="E41" i="31" s="1"/>
  <c r="C13" i="31"/>
  <c r="E13" i="31" s="1"/>
  <c r="C21" i="31" l="1"/>
  <c r="E21" i="31" s="1"/>
  <c r="I69" i="31" l="1"/>
  <c r="C69" i="31"/>
  <c r="B69" i="31"/>
  <c r="A69" i="31"/>
  <c r="I68" i="31"/>
  <c r="C68" i="31"/>
  <c r="B68" i="31"/>
  <c r="A68" i="31"/>
  <c r="I67" i="31"/>
  <c r="C67" i="31"/>
  <c r="B67" i="31"/>
  <c r="A67" i="31"/>
  <c r="I66" i="31"/>
  <c r="C66" i="31"/>
  <c r="B66" i="31"/>
  <c r="A66" i="31"/>
  <c r="I65" i="31"/>
  <c r="C65" i="31"/>
  <c r="A65" i="31"/>
  <c r="I64" i="31"/>
  <c r="C64" i="31"/>
  <c r="A64" i="31"/>
  <c r="I62" i="31"/>
  <c r="C62" i="31"/>
  <c r="B62" i="31"/>
  <c r="A62" i="31"/>
  <c r="I61" i="31"/>
  <c r="C61" i="31"/>
  <c r="B61" i="31"/>
  <c r="C60" i="31"/>
  <c r="B60" i="31"/>
  <c r="A60" i="31"/>
  <c r="C59" i="31"/>
  <c r="B59" i="31"/>
  <c r="A59" i="31"/>
  <c r="C58" i="31"/>
  <c r="B58" i="31"/>
  <c r="A58" i="31"/>
  <c r="C57" i="31"/>
  <c r="B57" i="31"/>
  <c r="A57" i="31"/>
  <c r="C56" i="31"/>
  <c r="B56" i="31"/>
  <c r="A56" i="31"/>
  <c r="C55" i="31"/>
  <c r="B55" i="31"/>
  <c r="A55" i="31"/>
  <c r="C54" i="31"/>
  <c r="B54" i="31"/>
  <c r="A54" i="31"/>
  <c r="B65" i="31" l="1"/>
  <c r="B64" i="31"/>
  <c r="D70" i="31"/>
  <c r="M49" i="31"/>
  <c r="O49" i="31"/>
  <c r="P49" i="31"/>
  <c r="I60" i="31" l="1"/>
  <c r="H60" i="31"/>
  <c r="I59" i="31"/>
  <c r="H59" i="31"/>
  <c r="I58" i="31"/>
  <c r="H58" i="31"/>
  <c r="I57" i="31"/>
  <c r="H57" i="31"/>
  <c r="I55" i="31"/>
  <c r="H55" i="31"/>
  <c r="I54" i="31"/>
  <c r="H54" i="31"/>
  <c r="E50" i="31"/>
  <c r="E49" i="31"/>
  <c r="C50" i="31"/>
  <c r="G45" i="31"/>
  <c r="F45" i="31"/>
  <c r="G41" i="31"/>
  <c r="F41" i="31"/>
  <c r="B41" i="31"/>
  <c r="G39" i="31"/>
  <c r="F39" i="31"/>
  <c r="G37" i="31"/>
  <c r="F37" i="31"/>
  <c r="B37" i="31"/>
  <c r="I70" i="31" l="1"/>
  <c r="H70" i="31"/>
  <c r="A3" i="40"/>
  <c r="A4" i="40" s="1"/>
  <c r="A5" i="40" s="1"/>
  <c r="A6" i="40" s="1"/>
  <c r="A7" i="40" s="1"/>
  <c r="A8" i="40" s="1"/>
  <c r="A9" i="40" s="1"/>
  <c r="A10" i="40" s="1"/>
  <c r="A11" i="40" s="1"/>
  <c r="A12" i="40" s="1"/>
  <c r="A13" i="40" s="1"/>
  <c r="A14" i="40" s="1"/>
  <c r="A15" i="40" s="1"/>
  <c r="A16" i="40" s="1"/>
  <c r="A17" i="40" s="1"/>
  <c r="A18" i="40" s="1"/>
  <c r="A19" i="40" s="1"/>
  <c r="A3" i="38" l="1"/>
  <c r="A4" i="38" s="1"/>
  <c r="A5" i="38" s="1"/>
  <c r="A6" i="38" s="1"/>
  <c r="A7" i="38" s="1"/>
  <c r="A8" i="38" s="1"/>
  <c r="A9" i="38" s="1"/>
  <c r="A10" i="38" s="1"/>
  <c r="A11" i="38" s="1"/>
  <c r="A12" i="38" s="1"/>
  <c r="A13" i="38" s="1"/>
  <c r="A14" i="38" s="1"/>
  <c r="A15" i="38" s="1"/>
  <c r="A16" i="38" s="1"/>
  <c r="A17" i="38" s="1"/>
  <c r="A18" i="38" s="1"/>
  <c r="A19" i="38" s="1"/>
  <c r="A3" i="37"/>
  <c r="A4" i="37" s="1"/>
  <c r="A5" i="37" s="1"/>
  <c r="A6" i="37" s="1"/>
  <c r="A7" i="37" s="1"/>
  <c r="A8" i="37" s="1"/>
  <c r="A9" i="37" s="1"/>
  <c r="A10" i="37" s="1"/>
  <c r="A11" i="37" s="1"/>
  <c r="A12" i="37" s="1"/>
  <c r="A13" i="37" s="1"/>
  <c r="A14" i="37" s="1"/>
  <c r="A15" i="37" s="1"/>
  <c r="A16" i="37" s="1"/>
  <c r="A17" i="37" s="1"/>
  <c r="A18" i="37" s="1"/>
  <c r="A19" i="37" s="1"/>
  <c r="A3" i="36" l="1"/>
  <c r="A4" i="36" s="1"/>
  <c r="A5" i="36" s="1"/>
  <c r="A6" i="36" s="1"/>
  <c r="A7" i="36" s="1"/>
  <c r="A8" i="36" s="1"/>
  <c r="A9" i="36" s="1"/>
  <c r="A10" i="36" s="1"/>
  <c r="A11" i="36" s="1"/>
  <c r="A12" i="36" s="1"/>
  <c r="A13" i="36" s="1"/>
  <c r="A14" i="36" s="1"/>
  <c r="A15" i="36" s="1"/>
  <c r="A16" i="36" s="1"/>
  <c r="A17" i="36" s="1"/>
  <c r="A18" i="36" s="1"/>
  <c r="A19" i="36" s="1"/>
  <c r="A3" i="35"/>
  <c r="A4" i="35" s="1"/>
  <c r="A5" i="35" s="1"/>
  <c r="A6" i="35" s="1"/>
  <c r="A7" i="35" s="1"/>
  <c r="A8" i="35" s="1"/>
  <c r="A9" i="35" s="1"/>
  <c r="A10" i="35" s="1"/>
  <c r="A11" i="35" s="1"/>
  <c r="A12" i="35" s="1"/>
  <c r="A13" i="35" s="1"/>
  <c r="A14" i="35" s="1"/>
  <c r="A15" i="35" s="1"/>
  <c r="A16" i="35" s="1"/>
  <c r="A17" i="35" s="1"/>
  <c r="A18" i="35" s="1"/>
  <c r="A19" i="35" s="1"/>
  <c r="A3" i="33"/>
  <c r="A4" i="33" s="1"/>
  <c r="A5" i="33" s="1"/>
  <c r="A6" i="33" s="1"/>
  <c r="A7" i="33" s="1"/>
  <c r="A8" i="33" s="1"/>
  <c r="A9" i="33" s="1"/>
  <c r="A10" i="33" s="1"/>
  <c r="A11" i="33" s="1"/>
  <c r="A12" i="33" s="1"/>
  <c r="A13" i="33" s="1"/>
  <c r="A14" i="33" s="1"/>
  <c r="A15" i="33" s="1"/>
  <c r="A16" i="33" s="1"/>
  <c r="A17" i="33" s="1"/>
  <c r="A18" i="33" s="1"/>
  <c r="A19" i="33" s="1"/>
  <c r="A3" i="32"/>
  <c r="A4" i="32" s="1"/>
  <c r="A5" i="32" s="1"/>
  <c r="A6" i="32" s="1"/>
  <c r="A7" i="32" s="1"/>
  <c r="A8" i="32" s="1"/>
  <c r="A9" i="32" s="1"/>
  <c r="A10" i="32" s="1"/>
  <c r="A11" i="32" s="1"/>
  <c r="A12" i="32" s="1"/>
  <c r="A13" i="32" s="1"/>
  <c r="A14" i="32" s="1"/>
  <c r="A15" i="32" s="1"/>
  <c r="A16" i="32" s="1"/>
  <c r="A17" i="32" s="1"/>
  <c r="A18" i="32" s="1"/>
  <c r="A19" i="32" s="1"/>
  <c r="B5" i="31" l="1"/>
  <c r="F5" i="31"/>
  <c r="G5" i="31"/>
  <c r="F7" i="31"/>
  <c r="G7" i="31"/>
  <c r="B9" i="31"/>
  <c r="F9" i="31"/>
  <c r="G9" i="31"/>
  <c r="F13" i="31"/>
  <c r="G13" i="31"/>
  <c r="B17" i="31"/>
  <c r="F17" i="31"/>
  <c r="G17" i="31"/>
  <c r="F21" i="31"/>
  <c r="G21" i="31"/>
  <c r="B25" i="31"/>
  <c r="F25" i="31"/>
  <c r="G25" i="31"/>
  <c r="F27" i="31"/>
  <c r="G27" i="31"/>
  <c r="B29" i="31"/>
  <c r="F29" i="31"/>
  <c r="G29" i="31"/>
  <c r="F33" i="31"/>
  <c r="G33" i="31"/>
  <c r="F50" i="31" l="1"/>
  <c r="G50" i="31"/>
  <c r="G49" i="31"/>
  <c r="F49" i="31"/>
</calcChain>
</file>

<file path=xl/sharedStrings.xml><?xml version="1.0" encoding="utf-8"?>
<sst xmlns="http://schemas.openxmlformats.org/spreadsheetml/2006/main" count="643" uniqueCount="164">
  <si>
    <t>Ministry of education, science and sport</t>
  </si>
  <si>
    <t>Action</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</si>
  <si>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</si>
  <si>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</si>
  <si>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</si>
  <si>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</si>
  <si>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</si>
  <si>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</si>
  <si>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</si>
  <si>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</si>
  <si>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</si>
  <si>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 xml:space="preserve">Milestone 2024 </t>
  </si>
  <si>
    <t>Target 2029</t>
  </si>
  <si>
    <t>Data source</t>
  </si>
  <si>
    <t xml:space="preserve">Methodology for calculating the values for the indicator </t>
  </si>
  <si>
    <t>code and name</t>
  </si>
  <si>
    <t>co-financing rate (Eur.)</t>
  </si>
  <si>
    <t>Amount (EU+ national)(Eur.)</t>
  </si>
  <si>
    <t>Code</t>
  </si>
  <si>
    <t>Name</t>
  </si>
  <si>
    <t>value</t>
  </si>
  <si>
    <t>Year</t>
  </si>
  <si>
    <t>EECO06</t>
  </si>
  <si>
    <t xml:space="preserve"> Number of children below 18 years of age (jaunesnių nei 18 metų vaikų skaičius)</t>
  </si>
  <si>
    <t>Capital Region</t>
  </si>
  <si>
    <t>ESF+</t>
  </si>
  <si>
    <t>n/a</t>
  </si>
  <si>
    <t>Specific result</t>
  </si>
  <si>
    <t>Percent of children, who received educational support at least for 3 months (Švietimo pagalbą ne trumpiau kaip 3 mėn. gavusių vaikų dalis)</t>
  </si>
  <si>
    <t>Švietimo pagalbą ne trumpiau kaip 3 mėn. gavusių vaikų dalis</t>
  </si>
  <si>
    <t>EECO11</t>
  </si>
  <si>
    <t>Participants with tertiary education (asmenys, turintys tretinį išsilavinimą)</t>
  </si>
  <si>
    <t>Part of persons, who have acquired qualification after having participated in  trainings (Asmenų, kurie dalyvavę mokymuose įgijo kompetenciją, dalis)</t>
  </si>
  <si>
    <t>It is planned that during implementation of the project, 3.050 people of 18 years of age will participate in activities. Calculations are conducted according to specific matrix at every year, taking into consideration the fact that every year in educational system new children will start to participate. In addition, services will be still provided to children, who have started to participate in activities in the first year. In calculations the foreseen funds are planned to individual tools of education, also funds according to individual educational program for educated children transport and financing of children accompanying people, cultural expenses and informal educational expenses, in addition to this, additional expenses for educational and pedagogy support, expenses for catering. It is not possible to calculate an annual price of services for one child, as part of funds is allocated to continuous expenses, another part for momentary services, and transport expenses will be allocated only to some children.
Number of people is divided to both regions in proportional manner according to funds.
The projected value of the indicator in the Capital county is: 3.050 * 5.900.124 Eur / 35.171.555 Eur = 511 ~ 510.
The projected value of the indicator for 2024 will be 15 percent of the projected value for 2029: 510 * 15 percent = 76 ~ 80. The paid part of financed amount is taken into account at the end of four years period 2014–2020.</t>
  </si>
  <si>
    <t>Specific output</t>
  </si>
  <si>
    <t>Pupils from groups of people of unfavorable conditions, who receive benefit to improve accessibility to vocational education (Mokiniai iš nepalankias sąlygas turinčių asmenų grupių, kuriems buvo skirta parama profesinio mokymo prieinamumui gerinti)</t>
  </si>
  <si>
    <t>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t>
  </si>
  <si>
    <t>Percent of pupils from groups of people of unfavorable conditions, who receive benefit to improve accessibility to vocational education (Mokinių iš nepalankias sąlygas turinčių asmenų grupių, kuriems buvo skirta parama profesinio mokymo prieinamumui gerinti, dalis)</t>
  </si>
  <si>
    <t>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t>
  </si>
  <si>
    <t>Number of children below 18 years of age (jaunesnių nei 18 metų vaikų skaičius)</t>
  </si>
  <si>
    <t>Capital</t>
  </si>
  <si>
    <t>MWR</t>
  </si>
  <si>
    <t>Indicator code</t>
  </si>
  <si>
    <t>Indicator name</t>
  </si>
  <si>
    <t>Indicator M.U.</t>
  </si>
  <si>
    <t>Indicator baseline value</t>
  </si>
  <si>
    <t>Indicator baseline year</t>
  </si>
  <si>
    <t>Row ID</t>
  </si>
  <si>
    <t>Field</t>
  </si>
  <si>
    <t>Indicator metadata</t>
  </si>
  <si>
    <t>R.S.</t>
  </si>
  <si>
    <t>Percent of persons, who have acquired qualification after having participated in  trainings (Asmenų, kurie dalyvavę  mokymuose įgijo kompetenciją, dalis)</t>
  </si>
  <si>
    <t>Measurement unit</t>
  </si>
  <si>
    <t>Percent</t>
  </si>
  <si>
    <t>Type of indicator</t>
  </si>
  <si>
    <t>Result</t>
  </si>
  <si>
    <t>Milestone 2024</t>
  </si>
  <si>
    <t>Not required</t>
  </si>
  <si>
    <t>Policy objective</t>
  </si>
  <si>
    <t>PO4 Social Europe</t>
  </si>
  <si>
    <t>Specific objective</t>
  </si>
  <si>
    <r>
      <t xml:space="preserve">SO 4.3 </t>
    </r>
    <r>
      <rPr>
        <strike/>
        <sz val="11"/>
        <rFont val="Calibri"/>
        <family val="2"/>
        <scheme val="minor"/>
      </rPr>
      <t>4</t>
    </r>
    <r>
      <rPr>
        <sz val="11"/>
        <rFont val="Calibri"/>
        <family val="2"/>
        <scheme val="minor"/>
      </rPr>
      <t xml:space="preserve">. To increase accessibility of education by ensuring equal possibilities to obtain qualitative and involving services of education and trainings.          </t>
    </r>
  </si>
  <si>
    <t>Definition and concepts</t>
  </si>
  <si>
    <t>Group of persons include employed and unemployed persons (not younger than 16 years old), adults with low qualification (people, who have basic and lower than basic education, people, who possess secondary or vocational (with secondary) education, migrants, minorities, inactive people.
Competences is a skill to conduct certain activity according to acquired skills, competences, knowledge, provisions of values as a whole (source: Law on Education).
ESF+ trainings are trainings financed using funds of European Social Funds.
Participation in trainings  – participation at trainings financed by European Social Fund +  according to pre-elementary education programs and modules of forma education programs.
Informal education is an education according to various programs to meet educational needs, trainings to improve qualification, programs of acquisition of additional competences, except for formal educational programs (source: Law on Education).
Formal education is conducted according to procedure defined in laws of the Republic of Lithuania according to predetermined procedure and registered in educational programs, after which base, secondary or higher education is acquired and/or qualification or competences, necessary to conduct work or function regulated by the laws are acquired (source: Law on Education).
Educational program is a description of predefined activities of formal or informal education to reach foreseen output (source: Law on Education).
Module of educational program is an autonomous and predefined part of educational program (source: Law on Education).</t>
  </si>
  <si>
    <t>Data collection</t>
  </si>
  <si>
    <t>Supported projects</t>
  </si>
  <si>
    <t>Time measurement achieved</t>
  </si>
  <si>
    <t>During implementation of project activities .</t>
  </si>
  <si>
    <t>Aggregation issues</t>
  </si>
  <si>
    <t>Duplicates are eliminated from the project.</t>
  </si>
  <si>
    <t>Reporting</t>
  </si>
  <si>
    <t>Rule 1: Reporting by specific objective Forecast for selected projects and achieved values, both cumulative to date (CPR Annex VII, Table 6A).</t>
  </si>
  <si>
    <t>References</t>
  </si>
  <si>
    <t>No references</t>
  </si>
  <si>
    <t>Corresponding corporate indicator</t>
  </si>
  <si>
    <t>Not required. Specific result indicator</t>
  </si>
  <si>
    <t>Notes</t>
  </si>
  <si>
    <t>Related to product indicator “Participants with tertiary education“.</t>
  </si>
  <si>
    <t>Examples</t>
  </si>
  <si>
    <t>No examples</t>
  </si>
  <si>
    <t>Percent of children, who received educational supportvietimo for more than 3 months</t>
  </si>
  <si>
    <t>SO 4.3 To increase accessibility of education by ensuring equal possibilieties to obtain qualitative and involving services of education and trainings.</t>
  </si>
  <si>
    <t>Child is a person below 18 years old.
Educational support is a support for pupils, their parents (guardians, custodians), teachers and support provided by education specialists, intended to increase educational effectiveness (source: Law on Education).
Educational support include informational, psicological, social, pedagogical, special pedagogical and special support and health supervision in the school.</t>
  </si>
  <si>
    <t xml:space="preserve">During implementation of project activities </t>
  </si>
  <si>
    <t>Not required. specific result indicator</t>
  </si>
  <si>
    <t>Related to product indicator “Number of children below 18 years of age“.</t>
  </si>
  <si>
    <t>P.S.</t>
  </si>
  <si>
    <t>Pupils from groups of people, who have unfavorable conditions and received benefit to increase accessibility to vocational trainings</t>
  </si>
  <si>
    <t>Persons</t>
  </si>
  <si>
    <t>Output</t>
  </si>
  <si>
    <t>Capital Region – 20, Mid-West Region – 100.</t>
  </si>
  <si>
    <t>Capital Region – 130, Mid-West Region – 660.</t>
  </si>
  <si>
    <t xml:space="preserve">Vocational training is a training according to vocational training programs, which help to a person to acquire qualification and develop it and acquire skills, necessary to carry out work and functions regulated by applicable laws (source: Law on vocational training).
A pupil is a person, who is enrolled in studies (source: The Law on Education).
Support to increase accessibility to vocational training - European Social Fund + support to increase accessibility to vocational training.
Groups of people, who have unfavorable conditions in this description are considered as groups that include pupils in social risk, of special needs and/or pupils, who experience social, groups of people, who have special needs determined by institutions providing psychological support.
Special educational needs of pupils are determined and special education is approved according to provisions of Description of organizational procedure for pupils, who have special educational needs, approved by provisions of the order of the Minister of Education and Science of Republic of Lithuania of the 30th of September, 2011 No. V-1795 “In relation to special educational needs of pupils, approval of description of organizational procedure“ (referred to as, Description of organizational procedure of education for pupils, who have special educational needs).
Special educational needs of pupils are determined and special education is approved according to provisions of Description of organizational procedure for pupils, who have special educational needs.
Support in this description is considered as financial and/or non-financial expression of support to meet essential needs of pupils, when their catering, accommodation in dormitories and other expenses are covered. </t>
  </si>
  <si>
    <t>The same pupil, who has participated in several activities of the same project is counted only once. Duplicates are eliminated from the project.</t>
  </si>
  <si>
    <t xml:space="preserve">Rule 1: Reporting by specific objective Forecast for selected projects and achieved values, both cumulative to date (CPR Annex VII, Table 3A). </t>
  </si>
  <si>
    <t>Not required. Specific output indicator</t>
  </si>
  <si>
    <t>Related to product indicator “Percent of pupils from groups of unfavourable conditions, who received benefit to improve accessibility to vocational trainings“.</t>
  </si>
  <si>
    <t>Socially sensitive students, students of social exclusion and/or weakly represented groups of students, who obtained targeted ESF+ benefit to improve accessibility to studies</t>
  </si>
  <si>
    <t>Capital Region – 20, Mid-West Region – 90.</t>
  </si>
  <si>
    <t>Capital Region – 120, Mid-West Region – 590.</t>
  </si>
  <si>
    <t>Socially sensitive students, students of social exclusion and/or weakly represented groups of students are students with disabilities and students with special needs, which determine their educational difficulties.
Targeted benefit to improve accessibility to studies - Targeted European Social Fund +  benefit to improve accessibility to studies.
Student is a person, who studies in higher education and is enrolled in studies‘ program or in PhD studies (source: Law on Education of the Republic of Lithuania).
Disabled student is a person, who has approved serious or medium disability level or 45 percent or lower ability to work and/or level of special needs.
Targeted benefit to increase accessibility to studies is a financial measure for socially sensitive, socially excluded and weakly represented groups of students, which is intended to cover expenses, which arise due to special needs. 
Special need is a special need during educational process, which arise due to congenital or acquired reductions in long-term health condition (disabilities or loss of capacity to work) and/or special needs, which determine educational difficulties.</t>
  </si>
  <si>
    <t>Students of socially sensitive, socially excluded and/or students with weak representation are cumulated that during implementation of project received a targeted benefit to improve accessibility to studies (number of people). The same person, who during implementation of the same project has received targeted benefit to increase accessibility to studies up to several times, is counted only once. Duplicates are eliminated from the project.</t>
  </si>
  <si>
    <t>Not required. specific output indicator</t>
  </si>
  <si>
    <t>Related to product indicator “Percent of socially sensitive, socially excluded groups of students and/or weak represented groups of students, who have received benefit to improve accessibility to studies“.</t>
  </si>
  <si>
    <t>Percent of pupils from groups of people of unfavorable conditions, who received support to improve accessibility to vocational education</t>
  </si>
  <si>
    <t xml:space="preserve">Vocational training is a training according to vocational training programs, which help to a person to acquire qualification and develop it and acquire skills, necessary to carry out work and functions regulated by applicable laws (source: Law on vocational training).
Support to increase accessibility to vocational training - European Social Fund + support to increase accessibility to vocational training.
A pupil is a person, who is enrolled in studies (source: The Law on Education).
Groups of people, who have unfavorable conditions in this description are considered as groups that include pupils in social risk, of special needs and/or pupils, who experience social, groups of people, who have special needs determined by institutions providing psychological support.
Special educational needs of pupils are determined and special education is approved according to provisions of Description of organizational procedure for pupils, who have special educational needs.
Special educational needs is a need of support and educational services that arise due to exceptional capabilities of a person, congenital or acquired deficiencies, negative environmental factors (source: The Law on Education).
Support in this description is considered as financial and/or non-financial expression of support to meet essential needs of pupils, when their catering, accommodation in dormitories and other expenses are covered. </t>
  </si>
  <si>
    <t>During implementation of project activities.</t>
  </si>
  <si>
    <t>Related to product indicator “Pupils from groups of people of unfavorable conditions, who have received support to improve accessibility to vocational education“.</t>
  </si>
  <si>
    <t>Percent of socially sensitive, socially excluded and/or weakly represented groups of students, who obtained targeted benefit to increase accessibility</t>
  </si>
  <si>
    <t>Socially sensitive, socially excluded and/or weakly represented groups of students are students with disabilities and students, who possess special needs, which affect difficulties of their results in education. 
Targeted benefit to increase accessibility to studies – Is a targeted benefit of European Social Fund +  to increase accessibility to studies.
Student is a person, who studies in higher education and is enrolled in studies‘ program or in PhD studies (source: Law on Education of the Republic of Lithuania).
Disabled student is a person, who has approved serious or medium disability level or 45 percent or lower ability to work and/or level of special needs.
Targeted benefit to increase accessibility to studies is a financial measure for socially sensitive, socially excluded and weakly represented groups of students, which is intended to cover expenses, which arise due to special needs. 
Special need is a special need during educational process, which arise due to congenital or acquired reductions in longterm health condition (disabilities or loss of capacity to work) and/or special needs, which determine educational difficulties.</t>
  </si>
  <si>
    <t>MA monitoring system</t>
  </si>
  <si>
    <t>Calculation is made by dividing number of socially sensitive, socially excluded and/or weakly represented groups of students, who received targeted benefit to increase accessibility to studies by general number of students in the region and multiplying by 100 percent. Duplicates are eliminated from the project.</t>
  </si>
  <si>
    <t>Related to the product indicator “Socially sensitive, socially excluded and/or weakly represented groups of students, who received targeted benefit to increase accessibility to studies“.</t>
  </si>
  <si>
    <t>During implementation of projects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1.800.000 Eur * 75 percent / 2.500 Eur / 36 months = 15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the Capital county is: 15 * 13 = 195.
The projected value of the indicator for 2024 will be 15 percent of the projected value for 2029: 195 * 15 percent = 29 ~ 30. The paid part of financed amount is taken into account at the end of four years period 2014–2020.</t>
  </si>
  <si>
    <t>During implementation of projects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4.200.000 Eur * 75 percent / 2.500 Eur / 36 months = 35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the Capital county is: 35 * 13 = 455.
The projected value of the indicator for 2024 will be 15 percent of the projected value for 2029: 455 * 15 percent = 68 ~ 70. The paid part of financed amount is taken into account at the end of four years period 2014–2020.</t>
  </si>
  <si>
    <t xml:space="preserve">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2.120.000 Eur * 95 percent / (13.500 Eur + 11.250 Eur) / 3 = 27 education support and training specialists and the same number of pupils.
The projected value of the indicator in the Capital Region – 27.
The projected value of the indicator for 2024 will be 15 percent of the projected value for 2029: 27 * 15 percent = 4. The paid part of financed amount is considered at the end of four years period 2014–2020.
</t>
  </si>
  <si>
    <r>
      <rPr>
        <b/>
        <sz val="11"/>
        <rFont val="Calibri"/>
        <family val="2"/>
        <scheme val="minor"/>
      </rPr>
      <t>149</t>
    </r>
    <r>
      <rPr>
        <sz val="11"/>
        <rFont val="Calibri"/>
        <family val="2"/>
        <scheme val="minor"/>
      </rPr>
      <t xml:space="preserve"> Support for primary to secondary education (excluding infrastructure)(Parama pradiniam ir pagrindiniam ugdymui (išskyrus infrastruktūrą)</t>
    </r>
  </si>
  <si>
    <t>Mid-West Lithuania Region</t>
  </si>
  <si>
    <t>To reach indicator, it is planned to allocate 88,4 percent of foreseen funds.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7.645.174 Eur * 75 percent / 2.500 Eur / 36 months. ~ 63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63* 13 = 819 ~ 820.
The projected value of the indicator for 2024 will be 15 percent of the projected value for 2029: 820 * 15 percent = 123. The paid part of financed amount is taken into account at the end of four years period 2014–2020.</t>
  </si>
  <si>
    <t>To reach indicator, it is planned to allocate 11,6 percent of foreseen funds.
To increase inclusion, it is planned to create necessary methodical tools to provide bilingual education for deaf people, to improve skills of educational employees and apply bilingual education, sign language competences by allocating up to 1 million 50 percent of funds are planned to allocate to create methodological tools, meanwhile remaining part of funds is allocated to trainings of educational employees. The projected value of the indicator in Mid-West Lithuania Region: 1.000.000 Eur * 50 percent / 3.500 Eur = 142 ~ 145.
The projected value of the indicator for 2024 will be 15 percent of the projected value for 145 * 15 percent = 21 ~ 20. The paid part of financed amount is taken into account at the end of four years period 2014–2020.</t>
  </si>
  <si>
    <t>To reach indicator, it is planned to allocate 89,1 percent of foreseen funds.
It is planned that wage of educational specialists (educational support services) will amount to 75 percent of funds intended to activities (25 percent of funds will be allocated to purchase methodical and educational tools and etc.)  All expenses are necessary to reach indicator. A wage of one specialist (gross) is about the average of 2.500 Eur per month, duration of the project is 36 months. Total number of specialists in activities: 17.982.073 Eur * 75 percent / 2.500 Eur / 36 montsh ~ 150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150 * 13 = 1.950.
The projected value of the indicator for 2024 will be 15 percent of the projected value for 2029: 1.950 * 15 percent =292 . The paid part of financed amount is taken into account at the end of four years period 2014–2020.</t>
  </si>
  <si>
    <t>To reach indicator, it is planned to allocate 10,9 percent of foreseen funds.
To increase inclusion it is planned to create testing system for foreign Lithuanians, foreigners and returned people, which would be based on levels of competences and to relate this system with evaluation of results system operating in Lithuania, and to create methodical tools, which are based on language level competences, applied to various ages of people and Lithuanians of various competences living abroad by allocating up to 2,19 million Eur. After having examined thematically suitable project, after having evaluated price increase, it is planned to allocate up to 3.500 Eur for one person education. It is planned to allocate to trainings at least 20 percent allocated to activities. The projected value of the indicator in Mid-West Lithuania Region: 2.190.000 Eur * 20 percent / 3.500 Eur = 125.
Intermediary value in 2024 is not established, since people will be educated at the end of the project by creating all necessary tools and instruments. Results of the project is developed methodical and evaluation base and people, who ensure educational process and create effectiveness of developed products, therefore, all amount of funds is necessary to implement a complex of activities.</t>
  </si>
  <si>
    <t>Wage of educational specialists (mobile services of educational support) will amount 30 percent of allocated funds. An average wage (gross) of one specialist is  2.500 Eur/month, duration of project is up to 36 months. Total number of specialists in activities: 20.400.944 Eur * 30 percent / 2.500 Eur / 36 months = 68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68 * 13 = 884 ~ 880.
The projected value of the indicator for 2024 will be 15 percent of the projected value for 2029: 880 * 15 percent = 132 ~ 130. The paid part of financed amount is taken into account at the end of four years period 2014–2020.</t>
  </si>
  <si>
    <t>Wage of educational specialists (mobile services of educational support) will amount 30 percent of allocated funds. An average wage (gross) of one specialist is  2.500 Eur/month, duration of project is up to 36 months. Total number of specialists in activities: 15.825.136 * 30 percent / 2.500 Eur / 36 monts = 52,8 ~ 53 specialists of educational support.
Special support is provided by specialists, who always work with one child and specialists from various fields, who provide momentary help and can work with 20–30 children, who have special needs. It is presumed that one educational support specialist can normally handle 13 children.
The projected value of the indicator in Mid-West Lithuania Region: 53 * 13 = 689 ~ 690.
The projected value of the indicator for 2024 will be 15 percent of the projected value for 2029: 1.030 * 15 percent = 154 ~ 150 . The paid part of financed amount is taken into account at the end of four years period 2014–2020.</t>
  </si>
  <si>
    <t>It is planned that during implementation of the project, 3.050 people of 18 years of age will participate in activities. Calculations are conducted according to specific matrix at every year, taking into consideration the fact that every year in educational system new children will start to participate. In addition, services will be still provided to children, who have started to participate in activities in the first year. In calculations the foreseen funds are planned to individual tools of education, also funds according to individual educational program for educated children transport and financing of children accompanying people, cultural expenses and informal educational expenses, in addition to this, additional expenses for educational and pedagogy support, expenses for catering. It is not possible to calculate an annual price of services for one child, as part of funds is allocated to continuous expenses, another part for momentary services, and transport expenses will be allocated only to some children.
Number of people is divided to both regions in proportional manner according to funds.
The projected value of the indicator in Mid-West Lithuania Region: 3.050 - 510 = 2.540.
The projected value of the indicator for 2024 will be 15 percent of the projected value for 2029: 2.540 * 15 percent = 381 ~ 380. The paid part of financed amount is taken into account at the end of four years period 2014–2020.</t>
  </si>
  <si>
    <t>It is planned that during implementation of the projects, targeted benefits to improve accessibility to various socially sensitive, socially excluded and/or weakly represented groups of students will amount to 70 percent of all allocated funds for activities (remaining part of funds will be allocated to adaption of educational environment, trainings). Targeted benefit to one studentfor one year is 2.496 Eur; duration of studies: 4 * 2.496 Eur = 9.984 Eur. 
The projected value of the indicator in Mid-West Lithuania Region: 8.407.372 Eur * 70 percent / 9.984 Eur = 589 ~ 590.
The projected value of the indicator for 2024 will be 15 percent of the projected value for 2029: 590 * 15 percent = 88 ~ 90. The paid part of financed amount is taken into account at the end of four years period 2014–2020.</t>
  </si>
  <si>
    <t>To reach indicator, it is planned to allocate 16 percent of foreseen funds.
Desired value of indicator in 2029 is calculated according to experience in 2014–2020. After having examined thematically suitable project, after having evaluated price increase, it is planned to allocate up to 3.500 Eur for one person education. The projected value of the indicator in Mid-West Lithuania Region: 2.000.000 Eur / 3.500 Eur = 571 ~ 570.
The projected value of the indicator for 2024 will be 15 percent of the projected value for 570 * 15 percent = 85,5 ~ 85. The paid part of financed amount is taken into account at the end of four years period 2014–2020.</t>
  </si>
  <si>
    <t>Desired value of indicator in 2029 is calculated according to experience in 2014–2020. After having examined thematically suitable project, after having evaluated price increase, it is planned to allocate up to 3.500 Eur for one person education. It is planned to allocate to trainings at least 85 percent allocated to activities (6 milion Eur) (15 percent of funds should be allocated to purchase methodical instruments, equired licenses and etc.). All expenses are necessary to reach desired indicator. The projected value of the indicator in Mid-West Lithuania Region: 6.000.000 Eur * 85 percent / 3.500 Eur = 1.457 ~ 1.460.
The projected value of the indicator for 2024 will be 15 percent of the projected value for 1.460 * 15 percent = 219 ~ 220. The paid part of financed amount is taken into account at the end of four years period 2014–2020.</t>
  </si>
  <si>
    <t>Desired value of indicator in 2029 is calculated according to experience in 2014–2020. After having examined thematically suitable project, after having evaluated price increase, it is planned to allocate up to 3.500 Eur for one person education. It is planned to allocate to trainings at least 50 percent allocated to activities (20 percent of funds should be allocated to external evaluation of institutions, to purchase methodical instruments and etc.). All expenses are necessary to reach desired indicator. The projected value of the indicator in Mid-West Lithuania Region: 20.400.944 Eur * 50 percent / 3.500 Eur = 2.914 ~ 2.910.
The projected value of the indicator for 2024 will be 15 percent of the projected value for 2.910 * 15 percent = 436 ~ 440. The paid part of financed amount is taken into account at the end of four years period 2014–2020.</t>
  </si>
  <si>
    <t>Desired value of indicator in 2029 is calculated according to experience in 2014–2020. The training will involve pedagogical personnel, educational assistance professionals and heads of the institution. After having examined thematically suitable project, after having evaluated price increase, it is planned to allocate up to 3.500 Eur for one person education. It is planned to allocate to trainings at least 50 percent allocated to activities (20 percent of funds should be allocated to external evaluation of institutions, to purchase methodical instruments and etc.). All expenses are necessary to reach desired indicator. The projected value of the indicator in Mid-West Lithuania Region: 15.825.136 Eur * 50 percent / 3.500 Eur ~ 2.260.
The projected value of the indicator for 2024 will be 15 percent of the projected value for 3.400 * 15 percent = 510. The paid part of financed amount is taken into account at the end of four years period 2014–2020.</t>
  </si>
  <si>
    <t>Desired value of indicator in 2029 is calculated according to experience in 2014–2020. After having examined thematically suitable project, for which 2.138.062 Eur funding is allocated, it is planned to allocate support to increase accessibility to vocational education to 300 pupils. Value of the period 2021–2027 is calculated in proportional manner according to allocated funds.
The projected value of the indicator in Mid-West Lithuania Region: 4.729.147 Eur * 300 / 2.138.062 Eur = 663 ~ 660.
The projected value of the indicator for 2024 will be 15 percent of the projected value for 2029: 660 * 15 percent = 99 ~ 100. The paid part of financed amount is taken into account at the end of four years period 2014–2020.</t>
  </si>
  <si>
    <t>Desired value of indicator in 2029 is calculated according to experience in 2014–2020. During implementation of thematically suitable project, for which 2.138.062 Eur funding is allocated, it is planned to allocate support to increase accessibility to vocational education to 300 pupils. Value of the period 2021–2027 is calculated in proportional manner according to allocated funds.
The projected value of the indicator in the Capital county: 953.236 Eur * 300 / 2.138.062 Eur = 133 ~ 130.
The projected value of the indicator for 2024 will be 15 percent of the projected value for 2029: 130 * 15 percent = 19 ~ 20. The paid part of financed amount is taken into account at the end of four years period 2014–2020.</t>
  </si>
  <si>
    <t>It is planned that during implementation of the projects, targeted benefits to improve accessibility to various socially sensitive, socially excluded and/or weakly represented groups of students will amount to 70 percent of all allocated funds for activities (remaining part of funds will be allocated to adaption of educational environment, trainings). Targeted benefit to one student for one year is 2.496 Eur; for duration of studies: 4 * 2.496 Eur = 9.984 Eur. 
The projected value of the indicator in the Capital county: 1.694.640 Eur * 70 percent / 9.984 Eur = 118 ~ 120.
The projected value of the indicator for 2024 will be 15 percent of the projected value for 2029: 120 * 15 percent = 18 ~ 20. The paid part of financed amount is taken into account at the end of four years period 2014–2020.</t>
  </si>
  <si>
    <t xml:space="preserve">To reach indicator, it is planned to allocate 84 percent of foreseen funds.
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10.517.647 Eur * 95 poc. / (13.500 Eur + 11.250 Eur) / 3 ~ 135 education support and training specialists and the same number of pupils.
The projected value of the indicator in the Capital Region – 135.
The projected value of the indicator for 2024 will be 15 percent of the projected value for 2029: 135 * 15 percent = 20. The paid part of financed amount is considered at the end of four years period 2014–2020.
</t>
  </si>
  <si>
    <t>projects data</t>
  </si>
  <si>
    <r>
      <rPr>
        <b/>
        <sz val="11"/>
        <rFont val="Calibri"/>
        <family val="2"/>
        <scheme val="minor"/>
      </rPr>
      <t>148</t>
    </r>
    <r>
      <rPr>
        <sz val="11"/>
        <rFont val="Calibri"/>
        <family val="2"/>
        <scheme val="minor"/>
      </rPr>
      <t xml:space="preserve"> Support for early childhood education and care (excluding infrastructure)(Parama ikimokykliniam ugdymui ir priežiūrai (išskyrus infrastruktūrą)</t>
    </r>
  </si>
  <si>
    <t>Number of persons
(asmenys)</t>
  </si>
  <si>
    <t>percent
(procentai)</t>
  </si>
  <si>
    <r>
      <rPr>
        <b/>
        <sz val="11"/>
        <rFont val="Calibri"/>
        <family val="2"/>
        <scheme val="minor"/>
      </rPr>
      <t xml:space="preserve">149 </t>
    </r>
    <r>
      <rPr>
        <sz val="11"/>
        <rFont val="Calibri"/>
        <family val="2"/>
        <scheme val="minor"/>
      </rPr>
      <t>Support for primary to secondary education (excluding infrastructure)(Parama pradiniam ir pagrindiniam ugdymui (išskyrus infrastruktūrą)</t>
    </r>
  </si>
  <si>
    <r>
      <rPr>
        <b/>
        <sz val="11"/>
        <rFont val="Calibri"/>
        <family val="2"/>
        <scheme val="minor"/>
      </rPr>
      <t xml:space="preserve">148 </t>
    </r>
    <r>
      <rPr>
        <sz val="11"/>
        <rFont val="Calibri"/>
        <family val="2"/>
        <scheme val="minor"/>
      </rPr>
      <t>Support for early childhood education and care (excluding infrastructure)(Parama ikimokykliniam ugdymui ir priežiūrai (išskyrus infrastruktūrą)</t>
    </r>
  </si>
  <si>
    <r>
      <rPr>
        <b/>
        <sz val="11"/>
        <rFont val="Calibri"/>
        <family val="2"/>
        <scheme val="minor"/>
      </rPr>
      <t>150</t>
    </r>
    <r>
      <rPr>
        <sz val="11"/>
        <rFont val="Calibri"/>
        <family val="2"/>
        <scheme val="minor"/>
      </rPr>
      <t xml:space="preserve"> Support for tertiary education (excluding infrastructure)(Parama tretiniam mokslui (išskyrus infrastruktūrą)</t>
    </r>
  </si>
  <si>
    <t>persons
(asmenys)</t>
  </si>
  <si>
    <t xml:space="preserve">During implementation of projects, it is planned that wage of educational specialists (educational support services) will amount to 95 percent of funds intended to activities (5 percent of funds will be allocated to purchase methodical and educational tools and etc.)  All expenses are necessary to reach parameter. 
For one pupil with special educational needs one teacher assistant is calculated (full time) (wage for 9 months (gross) is 13 wage (gross) is 13.500 Eur) and one specialist of support to a pupil, including healthcare specialist (0.5 of full time) (wage for 9 months (gross) is 11.250 Eur). Planned duration of the project is up to 3 years. Total number of specialists in activities:   
10.517.647 Eur * 95 poc. / (13.500 Eur + 11.250 Eur) / 3 ~ 135 education support and training specialists and the same number of pupils.
The projected value of the indicator in the Capital Region – 135.
The projected value of the indicator for 2024 will be 15 percent of the projected value for 2029: 135 * 15 percent = 20. The paid part of financed amount is considered at the end of four years period 2014–2020.
</t>
  </si>
  <si>
    <t>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t>
  </si>
  <si>
    <t>Percent of children developing in families of social risk and obtaining compulsory education according to pre-school or pre-primary educational programs at least 6 months</t>
  </si>
  <si>
    <t xml:space="preserve">Child is a person below 18 years old.
Allocated finances are considered as finances received from European Social Fund +.
</t>
  </si>
  <si>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</si>
  <si>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</si>
  <si>
    <r>
      <t xml:space="preserve">New activities are funded, so the baseline value is 0.
In consideration to the fact that during 2014–2020 period under other activities, after having participated in ESF activities around 80–85 percent of employees gain qualification, it is planned that in 2029 desired value of indicator amounts to 80 percent of planned result indicator of the value.
</t>
    </r>
    <r>
      <rPr>
        <i/>
        <sz val="11"/>
        <rFont val="Calibri"/>
        <family val="2"/>
        <scheme val="minor"/>
      </rPr>
      <t>The result indicator will be calculated from EECO11.</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</si>
  <si>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
</t>
    </r>
    <r>
      <rPr>
        <i/>
        <sz val="11"/>
        <rFont val="Calibri"/>
        <family val="2"/>
        <scheme val="minor"/>
      </rPr>
      <t>The result indicator will be calculated from EECO06.</t>
    </r>
    <r>
      <rPr>
        <sz val="11"/>
        <rFont val="Calibri"/>
        <family val="2"/>
        <scheme val="minor"/>
      </rPr>
      <t xml:space="preserve">
</t>
    </r>
  </si>
  <si>
    <r>
      <t xml:space="preserve">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is planned that percent of children, developing in social risk families, who will receive ESF+ funding for compulsory education according to pre-elementary education programs for at least 6 months, will amount to 80 percent of product result indicator.
</t>
    </r>
    <r>
      <rPr>
        <i/>
        <sz val="11"/>
        <rFont val="Calibri"/>
        <family val="2"/>
        <scheme val="minor"/>
      </rPr>
      <t>The result indicator will be calculated from EECO06.</t>
    </r>
  </si>
  <si>
    <t>For the period 2014–2020, the value of the indicator "Percent of pupils from socially sensitive groups who have received support to improve the accessibility of vocational training" is equal to 0 (no achievement),  so the baseline value is 0.
Desired value of indicator in 2029 is calculated according to experience in 2014–2020. Percent of groups of pupils of unfavorable conditions, who received support to increase accessibility to vocational trainingswill amount to 4 percent of number of pupils enrolled in vocational education.
The result indicator will be calculated from specific output indicator "Pupils from groups of people of unfavorable conditions, who receive benefit to improve accessibility to vocational education" .</t>
  </si>
  <si>
    <t>For the period 2014–2020, the value of the indicator "Percent of socially sensitive, socially excluded groups of studends and weakly represented groups of students, who receive targeted benefit to increase accessibility to studies"  is 1,59, so the baseline value is 1,59.
Desired value of indicator in 2029 is calculated according to experience in 2014–2020. Percent of social sensitive, socially excluded and/or weakly represented groups of studends, who have received benefit to increase accessibility to education, will amount to 1,29 percent (assessed possible risks) of total number of students.
The result indicator will be calculated from specific output indicator "Socially sensitive, socially excluded groups of studends and/or weakly represented groups of students, who receive targeted benefit to increase accessibility to studies" .</t>
  </si>
  <si>
    <t>For the period 2014–2020, the value of the indicator "Percent of pupils from socially sensitive groups who have received support to improve the accessibility of vocational training" is equal to 0 (no achievement),  so the baseline value is 0.
Desired value of indicator in 2029 is calculated according to experience in 2014–2020. Pupils from groups of people of unfavorable conditions who have received support to improve vocational studies will amount to 4 percent of total number of students enrolled in vocational education.
The result indicator will be calculated from specific output indicator "Pupils from groups of people of unfavorable conditions, who receive benefit to improve accessibility to vocational education" .</t>
  </si>
  <si>
    <t>New activities are funded, so the baseline value is 0.
According to acquired experience in administrating 2014–2020 and projects of previous periods under other activities, assessed possible risks (in case of changed residence, school or if due to illness participation in project activities is terminated, it could be sufficient for a child to obtain momentary educational support (less than 3 months), other circumstances), it is planned that percent of children, who will obtain educational support at least for 3 months will amount to 85 percent of product indicator.</t>
  </si>
  <si>
    <t>New activities are funded, so the baseline value is 0.
In consideration to the fact that during 2014–2020 period under other activities, after having participated in ESF activities around 80–85 percent of employees gain qualification, it is planned that in 2029 desired value of indicator amounts to 80 percent of planned result indicator of the value.
The result indicator will be calculated from EECO11.</t>
  </si>
  <si>
    <t>Specific objective  – 4.6 (4.3)  Promoting equal access to and completion of, quality and inclusive education and training, in particular for disadvantaged groups, from early childhood education and care through general and vocational education and training, and to tertiary level, as well as adult education and learning, including facilitating learning mobility for all and accessibility for persons with disabilities 4.6)</t>
  </si>
  <si>
    <t>4.6.1 (4.3.1). To improve educational inclusion for people, who experience exclusion, to provide educational support and coordinated provided services (Pagerinti švietimo įtrauktį asmenims, patiriantiems aA5:R16ialines rizikas, dėl kurių kyla grėsmė patirti socialinę atskirtį, suteikti švietimo pagalbą bei koordinuotai teikiamas paslaugas (įskaitant ir sveikatos priežiūros paslaugas)</t>
  </si>
  <si>
    <t>4.6.2 (4.3.2). To ensure equal starting educational opportunities, to increase pre-elementary educational and all day school accessible services for people, who experience (Užtikrinant vienodas starto švietime galimybes, padidinti ikimokyklinio ugdymo ir visos dienos mokyklos prieinamas paslaugas asmenims, patiriantiems atskirtį ar socialines rizikas, dėl kurių kyla grėsmė patirti socialinę atskirtį)</t>
  </si>
  <si>
    <t>4.6.3 (4.3.3). Ensurance of compulsory pre-elementary education for children, who experience sociale exclusion (child guarantee)(Privalomo ikimokyklinio ugdymo užtikrinimas socialinę atskirtį, skurdą ar socialines rizikas, dėl kurių kyla grėsmė patirti socialinę atskirtį, patiriantiems vaikams (Vaiko garantijų sistemos įgyvendinimas)</t>
  </si>
  <si>
    <t>4.6.4 (4.3.4). Social and financial incentives and support for pupils from vocational educational and students from higher institutions of groups of unfavorable conditions (Socialinės ir finansinės paskatos bei pagalba profesinio mokymo įstaigų mokiniams ir aukštųjų mokyklų studentams iš nepalankias sąlygas turinčių grupių)</t>
  </si>
  <si>
    <t>4.6.5 (4.3.5). Increasing the provision of learning and education assistance at class (group) level, providing appropriate conditions for training for students with different educational needs (Didinti mokymosi ir švietimo pagalbos teikimą klasės (grupės) lygmeniu, sudarant tinkamas sąlygas įtraukties būdu ugdytis įvairių ugdymosi poreikių turintiems mokiniams)</t>
  </si>
  <si>
    <t>General comments 2025-12</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</si>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</sst>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0\ "/>
  </numFmts>
  <fonts count="11" x14ac:knownFonts="1">
    <font>
      <sz val="11"/>
      <color theme="1"/>
      <name val="Calibri"/>
      <family val="2"/>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sz val="11"/>
      <color rgb="FF00B050"/>
      <name val="Calibri"/>
      <family val="2"/>
      <scheme val="minor"/>
    </font>
    <font>
      <strike/>
      <sz val="11"/>
      <name val="Calibri"/>
      <family val="2"/>
      <scheme val="minor"/>
    </font>
    <font>
      <b/>
      <sz val="11"/>
      <name val="Calibri"/>
      <family val="2"/>
      <scheme val="minor"/>
    </font>
    <font>
      <i/>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xf numFmtId="41" fontId="6" fillId="0" borderId="0" applyFont="0" applyFill="0" applyBorder="0" applyAlignment="0" applyProtection="0"/>
  </cellStyleXfs>
  <cellXfs count="190">
    <xf numFmtId="0" fontId="0" fillId="0" borderId="0" xfId="0"/>
    <xf numFmtId="0" fontId="5" fillId="0" borderId="1" xfId="0" applyFont="1" applyBorder="1" applyAlignment="1">
      <alignment horizontal="center" vertical="center"/>
    </xf>
    <xf numFmtId="3"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164" fontId="5" fillId="0" borderId="0" xfId="1" applyNumberFormat="1" applyFont="1" applyAlignment="1">
      <alignment vertical="center"/>
    </xf>
    <xf numFmtId="0" fontId="5" fillId="2" borderId="1" xfId="0" applyFont="1" applyFill="1" applyBorder="1" applyAlignment="1">
      <alignment horizontal="center" vertical="center" wrapText="1"/>
    </xf>
    <xf numFmtId="0" fontId="3" fillId="0" borderId="0" xfId="0" applyFont="1"/>
    <xf numFmtId="1" fontId="5" fillId="0" borderId="1" xfId="0" applyNumberFormat="1" applyFont="1" applyBorder="1" applyAlignment="1">
      <alignment horizontal="center" vertical="center"/>
    </xf>
    <xf numFmtId="0" fontId="3" fillId="0" borderId="0" xfId="0" applyFont="1" applyAlignment="1">
      <alignment wrapText="1"/>
    </xf>
    <xf numFmtId="0" fontId="7" fillId="0" borderId="0" xfId="0" applyFont="1" applyAlignment="1">
      <alignment horizontal="left" vertical="top" wrapText="1"/>
    </xf>
    <xf numFmtId="0" fontId="5" fillId="2" borderId="1" xfId="0" applyFont="1" applyFill="1" applyBorder="1" applyAlignment="1">
      <alignment horizontal="center" vertical="center"/>
    </xf>
    <xf numFmtId="3" fontId="5" fillId="2"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5" fillId="0" borderId="1" xfId="0" applyFont="1" applyBorder="1" applyAlignment="1">
      <alignment horizontal="left" vertical="top" wrapText="1"/>
    </xf>
    <xf numFmtId="0" fontId="0" fillId="0" borderId="0" xfId="0" applyAlignment="1">
      <alignment vertical="top"/>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0" fillId="0" borderId="0" xfId="0" applyAlignment="1">
      <alignment horizontal="left" vertical="top" wrapText="1"/>
    </xf>
    <xf numFmtId="0" fontId="0" fillId="0" borderId="0" xfId="0" applyAlignment="1">
      <alignment horizont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left" vertical="top"/>
    </xf>
    <xf numFmtId="0" fontId="5" fillId="0" borderId="1" xfId="0" applyFont="1" applyBorder="1" applyAlignment="1">
      <alignment horizontal="center" vertical="top"/>
    </xf>
    <xf numFmtId="0" fontId="5" fillId="0" borderId="0" xfId="0" applyFont="1" applyAlignment="1">
      <alignment horizontal="center"/>
    </xf>
    <xf numFmtId="0" fontId="5" fillId="0" borderId="0" xfId="0" applyFont="1"/>
    <xf numFmtId="0" fontId="5" fillId="0" borderId="0" xfId="0" applyFont="1" applyAlignment="1">
      <alignment vertical="center" wrapText="1"/>
    </xf>
    <xf numFmtId="0" fontId="5" fillId="0" borderId="0" xfId="0" applyFont="1" applyAlignment="1">
      <alignment wrapText="1"/>
    </xf>
    <xf numFmtId="0" fontId="5" fillId="0" borderId="0" xfId="0" applyFont="1" applyAlignment="1">
      <alignment horizontal="left" vertical="center" wrapText="1"/>
    </xf>
    <xf numFmtId="0" fontId="5" fillId="0" borderId="12" xfId="0" applyFont="1" applyBorder="1" applyAlignment="1">
      <alignment horizontal="center" vertical="center"/>
    </xf>
    <xf numFmtId="4" fontId="5" fillId="0" borderId="3" xfId="0" applyNumberFormat="1" applyFont="1" applyBorder="1" applyAlignment="1">
      <alignment horizontal="center" vertical="center"/>
    </xf>
    <xf numFmtId="0" fontId="4" fillId="2" borderId="1" xfId="0" applyFont="1" applyFill="1"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0" fontId="5" fillId="0" borderId="0" xfId="0" applyFont="1" applyAlignment="1">
      <alignment horizontal="left" wrapText="1"/>
    </xf>
    <xf numFmtId="0" fontId="5" fillId="0" borderId="1" xfId="0" applyFont="1" applyBorder="1" applyAlignment="1">
      <alignment horizontal="left" wrapText="1"/>
    </xf>
    <xf numFmtId="0" fontId="5" fillId="0" borderId="0" xfId="0" applyFont="1" applyAlignment="1">
      <alignment horizontal="left" vertical="top" wrapText="1"/>
    </xf>
    <xf numFmtId="3" fontId="0" fillId="0" borderId="0" xfId="0" applyNumberFormat="1"/>
    <xf numFmtId="0" fontId="0" fillId="2" borderId="1" xfId="0"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0" fillId="0" borderId="6" xfId="0" applyBorder="1" applyAlignment="1">
      <alignment horizontal="center" vertical="center"/>
    </xf>
    <xf numFmtId="3" fontId="0" fillId="0" borderId="6" xfId="0" applyNumberForma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2" fontId="0" fillId="0" borderId="1" xfId="0" applyNumberFormat="1" applyBorder="1" applyAlignment="1">
      <alignment horizontal="center" vertical="center"/>
    </xf>
    <xf numFmtId="0" fontId="5" fillId="2" borderId="2" xfId="0" applyFont="1" applyFill="1" applyBorder="1" applyAlignment="1">
      <alignment horizontal="center" vertical="center"/>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5" fillId="0" borderId="12" xfId="0" applyFont="1" applyBorder="1" applyAlignment="1">
      <alignment horizontal="center" vertical="center" wrapText="1"/>
    </xf>
    <xf numFmtId="4" fontId="5" fillId="0" borderId="6" xfId="0" applyNumberFormat="1" applyFont="1" applyBorder="1" applyAlignment="1">
      <alignment horizontal="center" vertical="center"/>
    </xf>
    <xf numFmtId="4" fontId="5" fillId="0" borderId="1" xfId="0" applyNumberFormat="1" applyFont="1" applyBorder="1" applyAlignment="1">
      <alignment horizontal="center" vertical="center"/>
    </xf>
    <xf numFmtId="0" fontId="5" fillId="2" borderId="12" xfId="0" applyFont="1" applyFill="1" applyBorder="1" applyAlignment="1">
      <alignment horizontal="center" vertical="center" wrapText="1"/>
    </xf>
    <xf numFmtId="0" fontId="5" fillId="2" borderId="12" xfId="0" applyFont="1" applyFill="1" applyBorder="1" applyAlignment="1">
      <alignment horizontal="center" vertical="center"/>
    </xf>
    <xf numFmtId="3" fontId="5" fillId="2" borderId="12" xfId="0" applyNumberFormat="1" applyFont="1" applyFill="1" applyBorder="1" applyAlignment="1">
      <alignment horizontal="center" vertical="center"/>
    </xf>
    <xf numFmtId="4" fontId="5" fillId="0" borderId="12" xfId="0" applyNumberFormat="1" applyFont="1" applyBorder="1" applyAlignment="1">
      <alignment horizontal="center" vertical="center"/>
    </xf>
    <xf numFmtId="0" fontId="5" fillId="2" borderId="8" xfId="0" applyFont="1" applyFill="1" applyBorder="1" applyAlignment="1">
      <alignment horizontal="center" vertical="center" wrapText="1"/>
    </xf>
    <xf numFmtId="2" fontId="5" fillId="0" borderId="1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8"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2" borderId="5" xfId="0" applyFont="1" applyFill="1" applyBorder="1" applyAlignment="1">
      <alignment horizontal="center" vertical="center" wrapText="1"/>
    </xf>
    <xf numFmtId="3" fontId="5" fillId="0" borderId="6"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0" borderId="6" xfId="0" applyFont="1" applyBorder="1" applyAlignment="1">
      <alignment horizontal="center" vertical="center" wrapText="1"/>
    </xf>
    <xf numFmtId="3" fontId="5" fillId="0" borderId="12" xfId="0" applyNumberFormat="1" applyFont="1" applyBorder="1" applyAlignment="1">
      <alignment horizontal="center" vertical="center"/>
    </xf>
    <xf numFmtId="4" fontId="5" fillId="0" borderId="9"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3" xfId="0" applyNumberFormat="1" applyFont="1" applyBorder="1" applyAlignment="1">
      <alignment horizontal="center" vertical="center"/>
    </xf>
    <xf numFmtId="0" fontId="1" fillId="0" borderId="12" xfId="0" applyFont="1" applyBorder="1" applyAlignment="1">
      <alignment vertical="top" wrapText="1"/>
    </xf>
    <xf numFmtId="0" fontId="1" fillId="0" borderId="23" xfId="0" applyFont="1" applyBorder="1" applyAlignment="1">
      <alignment vertical="top" wrapText="1"/>
    </xf>
    <xf numFmtId="0" fontId="2" fillId="0" borderId="23" xfId="0" applyFont="1" applyBorder="1" applyAlignment="1">
      <alignment vertical="top" wrapText="1"/>
    </xf>
    <xf numFmtId="0" fontId="1" fillId="0" borderId="12" xfId="0" applyFont="1" applyBorder="1" applyAlignment="1">
      <alignment vertical="top"/>
    </xf>
    <xf numFmtId="3" fontId="2" fillId="3" borderId="6" xfId="0" applyNumberFormat="1" applyFont="1" applyFill="1" applyBorder="1" applyAlignment="1">
      <alignment vertical="center" wrapText="1"/>
    </xf>
    <xf numFmtId="0" fontId="5" fillId="0" borderId="9" xfId="0" applyFont="1" applyBorder="1" applyAlignment="1">
      <alignment horizontal="left" vertical="top" wrapText="1"/>
    </xf>
    <xf numFmtId="0" fontId="5" fillId="0" borderId="22" xfId="0" applyFont="1" applyBorder="1" applyAlignment="1">
      <alignment horizontal="left" vertical="center" wrapText="1"/>
    </xf>
    <xf numFmtId="0" fontId="5" fillId="0" borderId="22" xfId="0" applyFont="1" applyBorder="1" applyAlignment="1">
      <alignment horizontal="left" vertical="top" wrapText="1"/>
    </xf>
    <xf numFmtId="0" fontId="5" fillId="0" borderId="23" xfId="0" applyFont="1" applyBorder="1" applyAlignment="1">
      <alignment vertical="center" wrapText="1"/>
    </xf>
    <xf numFmtId="0" fontId="5" fillId="0" borderId="23" xfId="0" applyFont="1" applyBorder="1" applyAlignment="1">
      <alignment horizontal="left" vertical="center" wrapText="1"/>
    </xf>
    <xf numFmtId="0" fontId="5" fillId="0" borderId="9" xfId="0" applyFont="1" applyBorder="1" applyAlignment="1">
      <alignment horizontal="left" vertical="center" wrapText="1"/>
    </xf>
    <xf numFmtId="0" fontId="5" fillId="2" borderId="9" xfId="0" applyFont="1" applyFill="1" applyBorder="1" applyAlignment="1">
      <alignment horizontal="left" vertical="center" wrapText="1"/>
    </xf>
    <xf numFmtId="0" fontId="5" fillId="2" borderId="22" xfId="0" applyFont="1" applyFill="1" applyBorder="1" applyAlignment="1">
      <alignment horizontal="left" vertical="top" wrapText="1"/>
    </xf>
    <xf numFmtId="0" fontId="5" fillId="0" borderId="22" xfId="0" applyFont="1" applyBorder="1" applyAlignment="1">
      <alignment vertical="center" wrapText="1"/>
    </xf>
    <xf numFmtId="0" fontId="5" fillId="2" borderId="22" xfId="0" applyFont="1" applyFill="1" applyBorder="1" applyAlignment="1">
      <alignment horizontal="left" vertical="center" wrapText="1"/>
    </xf>
    <xf numFmtId="0" fontId="0" fillId="0" borderId="1" xfId="0" applyBorder="1"/>
    <xf numFmtId="0" fontId="3" fillId="0" borderId="1" xfId="0" applyFont="1" applyBorder="1" applyAlignment="1">
      <alignment vertical="top" wrapText="1"/>
    </xf>
    <xf numFmtId="0" fontId="0" fillId="0" borderId="6" xfId="0" applyBorder="1"/>
    <xf numFmtId="0" fontId="0" fillId="0" borderId="12" xfId="0" applyBorder="1"/>
    <xf numFmtId="0" fontId="3" fillId="0" borderId="12" xfId="0" applyFont="1" applyBorder="1" applyAlignment="1">
      <alignment vertical="top"/>
    </xf>
    <xf numFmtId="0" fontId="0" fillId="0" borderId="25" xfId="0" applyBorder="1"/>
    <xf numFmtId="3" fontId="2" fillId="0" borderId="6" xfId="0" applyNumberFormat="1" applyFont="1" applyBorder="1" applyAlignment="1">
      <alignment horizontal="center" vertical="center" wrapText="1"/>
    </xf>
    <xf numFmtId="3" fontId="2" fillId="0" borderId="12" xfId="0" applyNumberFormat="1" applyFont="1" applyBorder="1" applyAlignment="1">
      <alignment horizontal="center" vertical="center" wrapText="1"/>
    </xf>
    <xf numFmtId="0" fontId="1" fillId="0" borderId="0" xfId="0" applyFont="1" applyAlignment="1">
      <alignment horizontal="left" vertical="top" wrapText="1"/>
    </xf>
    <xf numFmtId="0" fontId="1" fillId="0" borderId="9" xfId="0" applyFont="1" applyBorder="1" applyAlignment="1">
      <alignment horizontal="center" vertical="top"/>
    </xf>
    <xf numFmtId="0" fontId="1" fillId="0" borderId="23" xfId="0" applyFont="1" applyBorder="1" applyAlignment="1">
      <alignment horizontal="center" vertical="top"/>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center" vertical="top" wrapText="1"/>
    </xf>
    <xf numFmtId="0" fontId="1" fillId="0" borderId="10" xfId="0" applyFont="1" applyBorder="1" applyAlignment="1">
      <alignment horizontal="center" vertical="top" wrapText="1"/>
    </xf>
    <xf numFmtId="0" fontId="1" fillId="0" borderId="19" xfId="0" applyFont="1" applyBorder="1" applyAlignment="1">
      <alignment horizontal="center" vertical="top" wrapText="1"/>
    </xf>
    <xf numFmtId="0" fontId="1" fillId="0" borderId="24" xfId="0" applyFont="1" applyBorder="1" applyAlignment="1">
      <alignment horizontal="center"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wrapText="1"/>
    </xf>
    <xf numFmtId="0" fontId="1" fillId="0" borderId="7" xfId="0" applyFont="1" applyBorder="1" applyAlignment="1">
      <alignment horizontal="left" vertical="top" wrapText="1"/>
    </xf>
    <xf numFmtId="0" fontId="1" fillId="0" borderId="11" xfId="0" applyFont="1" applyBorder="1" applyAlignment="1">
      <alignment horizontal="left" vertical="top"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3" fontId="5" fillId="2" borderId="2"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6" xfId="0" applyNumberFormat="1" applyFont="1" applyFill="1" applyBorder="1" applyAlignment="1">
      <alignment wrapText="1"/>
    </xf>
    <xf numFmtId="3" fontId="5" fillId="0" borderId="2" xfId="0" applyNumberFormat="1" applyFont="1" applyBorder="1" applyAlignment="1">
      <alignment horizontal="center" vertical="center"/>
    </xf>
    <xf numFmtId="3" fontId="5" fillId="0" borderId="5" xfId="0" applyNumberFormat="1" applyFont="1" applyBorder="1" applyAlignment="1">
      <alignment horizontal="center" vertical="center"/>
    </xf>
    <xf numFmtId="3" fontId="5" fillId="0" borderId="3" xfId="0" applyNumberFormat="1" applyFont="1" applyBorder="1"/>
    <xf numFmtId="3" fontId="5" fillId="0" borderId="2"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3" fontId="5" fillId="0" borderId="5" xfId="0" applyNumberFormat="1" applyFont="1" applyBorder="1" applyAlignment="1">
      <alignment horizontal="center" wrapText="1"/>
    </xf>
    <xf numFmtId="3" fontId="5" fillId="0" borderId="3" xfId="0" applyNumberFormat="1" applyFont="1" applyBorder="1" applyAlignment="1">
      <alignment horizontal="center" wrapText="1"/>
    </xf>
    <xf numFmtId="3" fontId="5" fillId="0" borderId="4" xfId="0" applyNumberFormat="1" applyFont="1" applyBorder="1" applyAlignment="1">
      <alignment horizontal="center" vertical="center"/>
    </xf>
    <xf numFmtId="3" fontId="5" fillId="0" borderId="6" xfId="0" applyNumberFormat="1" applyFont="1" applyBorder="1"/>
    <xf numFmtId="0" fontId="1" fillId="0" borderId="8" xfId="0" applyFont="1" applyBorder="1" applyAlignment="1">
      <alignment horizontal="center" vertical="top"/>
    </xf>
    <xf numFmtId="0" fontId="1" fillId="0" borderId="4" xfId="0" applyFont="1" applyBorder="1" applyAlignment="1">
      <alignment horizontal="center" vertical="top"/>
    </xf>
    <xf numFmtId="0" fontId="1" fillId="0" borderId="3" xfId="0" applyFont="1" applyBorder="1" applyAlignment="1">
      <alignment horizontal="center" vertical="top"/>
    </xf>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0" borderId="4" xfId="0" applyFont="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3" fontId="5" fillId="2" borderId="2" xfId="0" applyNumberFormat="1" applyFont="1" applyFill="1" applyBorder="1" applyAlignment="1">
      <alignment horizontal="center" vertical="center"/>
    </xf>
    <xf numFmtId="3" fontId="5" fillId="2" borderId="6" xfId="0" applyNumberFormat="1" applyFont="1" applyFill="1" applyBorder="1" applyAlignment="1">
      <alignment horizontal="center" vertical="center"/>
    </xf>
    <xf numFmtId="3" fontId="5" fillId="2" borderId="4"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wrapText="1"/>
    </xf>
    <xf numFmtId="3" fontId="5" fillId="0" borderId="4" xfId="0" applyNumberFormat="1" applyFont="1" applyBorder="1" applyAlignment="1">
      <alignment horizontal="center" vertical="center" wrapText="1"/>
    </xf>
    <xf numFmtId="3" fontId="5" fillId="0" borderId="6" xfId="0" applyNumberFormat="1" applyFont="1" applyBorder="1" applyAlignment="1">
      <alignment horizontal="center" wrapText="1"/>
    </xf>
    <xf numFmtId="0" fontId="5" fillId="0" borderId="14" xfId="0" applyFont="1" applyBorder="1" applyAlignment="1">
      <alignment horizontal="center" vertical="center" wrapText="1"/>
    </xf>
    <xf numFmtId="0" fontId="5" fillId="0" borderId="15" xfId="0" applyFont="1" applyBorder="1" applyAlignment="1">
      <alignment wrapText="1"/>
    </xf>
    <xf numFmtId="0" fontId="5" fillId="0" borderId="21" xfId="0" applyFont="1" applyBorder="1" applyAlignment="1">
      <alignment wrapText="1"/>
    </xf>
    <xf numFmtId="3" fontId="5" fillId="2" borderId="5"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0" borderId="3" xfId="0" applyNumberFormat="1" applyFont="1" applyBorder="1" applyAlignment="1">
      <alignment horizontal="center" vertical="center" wrapText="1"/>
    </xf>
    <xf numFmtId="3" fontId="5" fillId="2" borderId="4" xfId="0" applyNumberFormat="1" applyFont="1" applyFill="1" applyBorder="1" applyAlignment="1">
      <alignment horizontal="center" vertical="center"/>
    </xf>
    <xf numFmtId="0" fontId="5" fillId="0" borderId="5" xfId="0" applyFont="1" applyBorder="1" applyAlignment="1">
      <alignment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8" xfId="0" applyNumberFormat="1" applyFont="1" applyBorder="1" applyAlignment="1">
      <alignment horizontal="center" vertical="center"/>
    </xf>
    <xf numFmtId="3" fontId="5" fillId="0" borderId="1" xfId="0" applyNumberFormat="1"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3" fontId="5" fillId="0" borderId="3" xfId="0" applyNumberFormat="1" applyFont="1" applyBorder="1" applyAlignment="1">
      <alignment horizontal="center" vertical="center"/>
    </xf>
    <xf numFmtId="0" fontId="5" fillId="0" borderId="3" xfId="0" applyFont="1" applyBorder="1" applyAlignment="1">
      <alignment horizontal="center" vertical="center" wrapText="1"/>
    </xf>
    <xf numFmtId="3" fontId="5" fillId="0" borderId="6" xfId="0" applyNumberFormat="1" applyFont="1" applyBorder="1" applyAlignment="1">
      <alignment horizontal="center" vertical="center" wrapText="1"/>
    </xf>
    <xf numFmtId="3" fontId="5" fillId="0" borderId="6" xfId="0" applyNumberFormat="1" applyFont="1" applyBorder="1" applyAlignment="1">
      <alignment horizontal="center" vertical="center"/>
    </xf>
    <xf numFmtId="0" fontId="5" fillId="0" borderId="6" xfId="0" applyFont="1" applyBorder="1" applyAlignment="1">
      <alignment horizontal="center" vertical="center" wrapText="1"/>
    </xf>
    <xf numFmtId="3" fontId="5" fillId="2" borderId="3" xfId="0" applyNumberFormat="1" applyFont="1" applyFill="1" applyBorder="1" applyAlignment="1">
      <alignment horizontal="center" vertical="center" wrapText="1"/>
    </xf>
    <xf numFmtId="3" fontId="5" fillId="2" borderId="5" xfId="0" applyNumberFormat="1" applyFont="1" applyFill="1" applyBorder="1" applyAlignment="1">
      <alignment wrapText="1"/>
    </xf>
    <xf numFmtId="3" fontId="5" fillId="2" borderId="6" xfId="0" applyNumberFormat="1" applyFont="1" applyFill="1" applyBorder="1" applyAlignment="1">
      <alignment horizontal="center" vertical="center" wrapText="1"/>
    </xf>
    <xf numFmtId="0" fontId="5" fillId="0" borderId="13" xfId="0" applyFont="1" applyBorder="1" applyAlignment="1">
      <alignment horizontal="center" vertical="center"/>
    </xf>
    <xf numFmtId="0" fontId="5" fillId="0" borderId="11" xfId="0" applyFont="1" applyBorder="1" applyAlignment="1">
      <alignment horizontal="center" vertical="center"/>
    </xf>
    <xf numFmtId="3" fontId="5" fillId="0" borderId="5" xfId="0" applyNumberFormat="1" applyFont="1" applyBorder="1"/>
    <xf numFmtId="3" fontId="5" fillId="2" borderId="3" xfId="0" applyNumberFormat="1" applyFont="1" applyFill="1" applyBorder="1" applyAlignment="1">
      <alignment wrapText="1"/>
    </xf>
    <xf numFmtId="3" fontId="5" fillId="0" borderId="12" xfId="0" applyNumberFormat="1"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2">
    <cellStyle name="Įprastas" xfId="0" builtinId="0"/>
    <cellStyle name="Kablelis [0]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abSelected="1" topLeftCell="D1" zoomScale="75" zoomScaleNormal="75" workbookViewId="0">
      <selection activeCell="G45" sqref="G45:G48"/>
    </sheetView>
  </sheetViews>
  <sheetFormatPr defaultRowHeight="15" x14ac:dyDescent="0.25"/>
  <cols>
    <col min="1" max="1" width="20.5703125" customWidth="1"/>
    <col min="2" max="2" width="27.140625" customWidth="1"/>
    <col min="3" max="3" width="18.140625" customWidth="1"/>
    <col min="4" max="4" width="21.5703125" customWidth="1"/>
    <col min="5" max="5" width="21" customWidth="1"/>
    <col min="6" max="7" width="16.7109375" customWidth="1"/>
    <col min="8" max="8" width="20.5703125" customWidth="1"/>
    <col min="9" max="9" width="37" customWidth="1"/>
    <col min="10" max="10" width="15.28515625" customWidth="1"/>
    <col min="11" max="11" width="15.5703125" customWidth="1"/>
    <col min="12" max="12" width="14.140625" customWidth="1"/>
    <col min="13" max="13" width="14.5703125" customWidth="1"/>
    <col min="14" max="14" width="17.28515625" customWidth="1"/>
    <col min="15" max="15" width="14.7109375" customWidth="1"/>
    <col min="16" max="16" width="18.85546875" customWidth="1"/>
    <col min="17" max="17" width="15" customWidth="1"/>
    <col min="18" max="18" width="76" customWidth="1"/>
    <col min="19" max="19" width="21.85546875" customWidth="1"/>
    <col min="20" max="20" width="19.42578125" customWidth="1"/>
  </cols>
  <sheetData>
    <row r="1" spans="1:19" x14ac:dyDescent="0.25">
      <c r="A1" s="102" t="s">
        <v>156</v>
      </c>
      <c r="B1" s="102"/>
      <c r="C1" s="102"/>
      <c r="D1" s="102"/>
      <c r="E1" s="102"/>
      <c r="F1" s="102"/>
      <c r="G1" s="102"/>
      <c r="H1" s="102"/>
      <c r="I1" s="102"/>
      <c r="J1" s="102"/>
    </row>
    <row r="2" spans="1:19" ht="15.75" thickBot="1" x14ac:dyDescent="0.3">
      <c r="A2" t="s">
        <v>0</v>
      </c>
      <c r="S2" s="99"/>
    </row>
    <row r="3" spans="1:19" x14ac:dyDescent="0.25">
      <c r="A3" s="118" t="s">
        <v>1</v>
      </c>
      <c r="B3" s="105" t="s">
        <v>2</v>
      </c>
      <c r="C3" s="120" t="s">
        <v>3</v>
      </c>
      <c r="D3" s="122" t="s">
        <v>4</v>
      </c>
      <c r="E3" s="107"/>
      <c r="F3" s="107"/>
      <c r="G3" s="123" t="s">
        <v>5</v>
      </c>
      <c r="H3" s="137" t="s">
        <v>6</v>
      </c>
      <c r="I3" s="137"/>
      <c r="J3" s="105" t="s">
        <v>7</v>
      </c>
      <c r="K3" s="138" t="s">
        <v>8</v>
      </c>
      <c r="L3" s="105" t="s">
        <v>9</v>
      </c>
      <c r="M3" s="107" t="s">
        <v>10</v>
      </c>
      <c r="N3" s="108"/>
      <c r="O3" s="105" t="s">
        <v>11</v>
      </c>
      <c r="P3" s="105" t="s">
        <v>12</v>
      </c>
      <c r="Q3" s="109" t="s">
        <v>13</v>
      </c>
      <c r="R3" s="103" t="s">
        <v>14</v>
      </c>
      <c r="S3" s="100" t="s">
        <v>162</v>
      </c>
    </row>
    <row r="4" spans="1:19" ht="30.75" thickBot="1" x14ac:dyDescent="0.3">
      <c r="A4" s="119"/>
      <c r="B4" s="106"/>
      <c r="C4" s="121"/>
      <c r="D4" s="79" t="s">
        <v>15</v>
      </c>
      <c r="E4" s="80" t="s">
        <v>16</v>
      </c>
      <c r="F4" s="81" t="s">
        <v>17</v>
      </c>
      <c r="G4" s="124"/>
      <c r="H4" s="79" t="s">
        <v>18</v>
      </c>
      <c r="I4" s="82" t="s">
        <v>19</v>
      </c>
      <c r="J4" s="106"/>
      <c r="K4" s="139"/>
      <c r="L4" s="106"/>
      <c r="M4" s="82" t="s">
        <v>20</v>
      </c>
      <c r="N4" s="82" t="s">
        <v>21</v>
      </c>
      <c r="O4" s="106"/>
      <c r="P4" s="106"/>
      <c r="Q4" s="110"/>
      <c r="R4" s="104"/>
      <c r="S4" s="101"/>
    </row>
    <row r="5" spans="1:19" ht="240" x14ac:dyDescent="0.25">
      <c r="A5" s="155" t="s">
        <v>157</v>
      </c>
      <c r="B5" s="153">
        <f>C5+C7+E5+E7</f>
        <v>5000000</v>
      </c>
      <c r="C5" s="161">
        <v>900000</v>
      </c>
      <c r="D5" s="151" t="s">
        <v>135</v>
      </c>
      <c r="E5" s="147">
        <f>C5*0.4/0.6</f>
        <v>600000</v>
      </c>
      <c r="F5" s="135">
        <f>C5+E5</f>
        <v>1500000</v>
      </c>
      <c r="G5" s="135">
        <f>C5+E5</f>
        <v>1500000</v>
      </c>
      <c r="H5" s="69" t="s">
        <v>22</v>
      </c>
      <c r="I5" s="69" t="s">
        <v>23</v>
      </c>
      <c r="J5" s="140" t="s">
        <v>24</v>
      </c>
      <c r="K5" s="142" t="s">
        <v>25</v>
      </c>
      <c r="L5" s="69" t="s">
        <v>136</v>
      </c>
      <c r="M5" s="70">
        <v>0</v>
      </c>
      <c r="N5" s="70" t="s">
        <v>26</v>
      </c>
      <c r="O5" s="68">
        <v>30</v>
      </c>
      <c r="P5" s="68">
        <v>195</v>
      </c>
      <c r="Q5" s="76" t="s">
        <v>134</v>
      </c>
      <c r="R5" s="84" t="s">
        <v>113</v>
      </c>
      <c r="S5" s="83" t="s">
        <v>163</v>
      </c>
    </row>
    <row r="6" spans="1:19" ht="135.75" thickBot="1" x14ac:dyDescent="0.3">
      <c r="A6" s="156"/>
      <c r="B6" s="133"/>
      <c r="C6" s="146"/>
      <c r="D6" s="152"/>
      <c r="E6" s="127"/>
      <c r="F6" s="136"/>
      <c r="G6" s="136"/>
      <c r="H6" s="6" t="s">
        <v>27</v>
      </c>
      <c r="I6" s="6" t="s">
        <v>28</v>
      </c>
      <c r="J6" s="113"/>
      <c r="K6" s="143"/>
      <c r="L6" s="3" t="s">
        <v>137</v>
      </c>
      <c r="M6" s="1">
        <v>0</v>
      </c>
      <c r="N6" s="1">
        <v>2021</v>
      </c>
      <c r="O6" s="1" t="s">
        <v>26</v>
      </c>
      <c r="P6" s="2">
        <v>85</v>
      </c>
      <c r="Q6" s="77" t="s">
        <v>134</v>
      </c>
      <c r="R6" s="85" t="s">
        <v>146</v>
      </c>
      <c r="S6" s="94"/>
    </row>
    <row r="7" spans="1:19" ht="240" x14ac:dyDescent="0.25">
      <c r="A7" s="156"/>
      <c r="B7" s="133"/>
      <c r="C7" s="145">
        <v>2100000</v>
      </c>
      <c r="D7" s="115" t="s">
        <v>138</v>
      </c>
      <c r="E7" s="147">
        <f>C7*0.4/0.6</f>
        <v>1400000</v>
      </c>
      <c r="F7" s="128">
        <f>C7+E7</f>
        <v>3500000</v>
      </c>
      <c r="G7" s="128">
        <f>C7+E7</f>
        <v>3500000</v>
      </c>
      <c r="H7" s="3" t="s">
        <v>22</v>
      </c>
      <c r="I7" s="3" t="s">
        <v>23</v>
      </c>
      <c r="J7" s="113"/>
      <c r="K7" s="143"/>
      <c r="L7" s="3" t="s">
        <v>136</v>
      </c>
      <c r="M7" s="1">
        <v>0</v>
      </c>
      <c r="N7" s="1" t="s">
        <v>26</v>
      </c>
      <c r="O7" s="2">
        <v>70</v>
      </c>
      <c r="P7" s="2">
        <v>455</v>
      </c>
      <c r="Q7" s="77" t="s">
        <v>134</v>
      </c>
      <c r="R7" s="86" t="s">
        <v>114</v>
      </c>
      <c r="S7" s="94"/>
    </row>
    <row r="8" spans="1:19" ht="135" x14ac:dyDescent="0.25">
      <c r="A8" s="156"/>
      <c r="B8" s="154"/>
      <c r="C8" s="146"/>
      <c r="D8" s="152"/>
      <c r="E8" s="127"/>
      <c r="F8" s="136"/>
      <c r="G8" s="136"/>
      <c r="H8" s="6" t="s">
        <v>27</v>
      </c>
      <c r="I8" s="6" t="s">
        <v>28</v>
      </c>
      <c r="J8" s="141"/>
      <c r="K8" s="144"/>
      <c r="L8" s="3" t="s">
        <v>137</v>
      </c>
      <c r="M8" s="1">
        <v>0</v>
      </c>
      <c r="N8" s="1">
        <v>2021</v>
      </c>
      <c r="O8" s="1" t="s">
        <v>26</v>
      </c>
      <c r="P8" s="2">
        <v>85</v>
      </c>
      <c r="Q8" s="77" t="s">
        <v>134</v>
      </c>
      <c r="R8" s="85" t="s">
        <v>146</v>
      </c>
      <c r="S8" s="94"/>
    </row>
    <row r="9" spans="1:19" ht="255" x14ac:dyDescent="0.25">
      <c r="A9" s="156"/>
      <c r="B9" s="131">
        <f>C9+C13+E9+E13</f>
        <v>25783852.631578945</v>
      </c>
      <c r="C9" s="145">
        <v>7348398</v>
      </c>
      <c r="D9" s="115" t="s">
        <v>135</v>
      </c>
      <c r="E9" s="125">
        <f>C9*0.05/0.95</f>
        <v>386757.78947368427</v>
      </c>
      <c r="F9" s="128">
        <f>C9+E9</f>
        <v>7735155.7894736845</v>
      </c>
      <c r="G9" s="128">
        <f>C9+E9</f>
        <v>7735155.7894736845</v>
      </c>
      <c r="H9" s="3" t="s">
        <v>22</v>
      </c>
      <c r="I9" s="3" t="s">
        <v>23</v>
      </c>
      <c r="J9" s="111" t="s">
        <v>117</v>
      </c>
      <c r="K9" s="148" t="s">
        <v>25</v>
      </c>
      <c r="L9" s="3" t="s">
        <v>136</v>
      </c>
      <c r="M9" s="1">
        <v>0</v>
      </c>
      <c r="N9" s="1" t="s">
        <v>26</v>
      </c>
      <c r="O9" s="2">
        <v>123</v>
      </c>
      <c r="P9" s="2">
        <v>820</v>
      </c>
      <c r="Q9" s="77" t="s">
        <v>134</v>
      </c>
      <c r="R9" s="86" t="s">
        <v>118</v>
      </c>
      <c r="S9" s="94"/>
    </row>
    <row r="10" spans="1:19" ht="135" x14ac:dyDescent="0.25">
      <c r="A10" s="156"/>
      <c r="B10" s="132"/>
      <c r="C10" s="158"/>
      <c r="D10" s="116"/>
      <c r="E10" s="126"/>
      <c r="F10" s="129"/>
      <c r="G10" s="129"/>
      <c r="H10" s="6" t="s">
        <v>27</v>
      </c>
      <c r="I10" s="6" t="s">
        <v>29</v>
      </c>
      <c r="J10" s="112"/>
      <c r="K10" s="149"/>
      <c r="L10" s="3" t="s">
        <v>137</v>
      </c>
      <c r="M10" s="1">
        <v>0</v>
      </c>
      <c r="N10" s="1">
        <v>2021</v>
      </c>
      <c r="O10" s="60" t="s">
        <v>26</v>
      </c>
      <c r="P10" s="2">
        <v>85</v>
      </c>
      <c r="Q10" s="77" t="s">
        <v>134</v>
      </c>
      <c r="R10" s="85" t="s">
        <v>147</v>
      </c>
      <c r="S10" s="94"/>
    </row>
    <row r="11" spans="1:19" ht="165" x14ac:dyDescent="0.25">
      <c r="A11" s="156"/>
      <c r="B11" s="132"/>
      <c r="C11" s="158"/>
      <c r="D11" s="116"/>
      <c r="E11" s="126"/>
      <c r="F11" s="129"/>
      <c r="G11" s="129"/>
      <c r="H11" s="6" t="s">
        <v>30</v>
      </c>
      <c r="I11" s="6" t="s">
        <v>31</v>
      </c>
      <c r="J11" s="112"/>
      <c r="K11" s="149"/>
      <c r="L11" s="6" t="s">
        <v>136</v>
      </c>
      <c r="M11" s="11">
        <v>0</v>
      </c>
      <c r="N11" s="11" t="s">
        <v>26</v>
      </c>
      <c r="O11" s="12">
        <v>20</v>
      </c>
      <c r="P11" s="12">
        <v>145</v>
      </c>
      <c r="Q11" s="77" t="s">
        <v>134</v>
      </c>
      <c r="R11" s="86" t="s">
        <v>119</v>
      </c>
      <c r="S11" s="94"/>
    </row>
    <row r="12" spans="1:19" ht="90" x14ac:dyDescent="0.25">
      <c r="A12" s="156"/>
      <c r="B12" s="133"/>
      <c r="C12" s="146"/>
      <c r="D12" s="152"/>
      <c r="E12" s="127"/>
      <c r="F12" s="136"/>
      <c r="G12" s="136"/>
      <c r="H12" s="6" t="s">
        <v>27</v>
      </c>
      <c r="I12" s="6" t="s">
        <v>32</v>
      </c>
      <c r="J12" s="113"/>
      <c r="K12" s="149"/>
      <c r="L12" s="6" t="s">
        <v>137</v>
      </c>
      <c r="M12" s="11">
        <v>0</v>
      </c>
      <c r="N12" s="11">
        <v>2021</v>
      </c>
      <c r="O12" s="11" t="s">
        <v>26</v>
      </c>
      <c r="P12" s="12">
        <v>80</v>
      </c>
      <c r="Q12" s="77" t="s">
        <v>134</v>
      </c>
      <c r="R12" s="85" t="s">
        <v>148</v>
      </c>
      <c r="S12" s="94"/>
    </row>
    <row r="13" spans="1:19" ht="255" x14ac:dyDescent="0.25">
      <c r="A13" s="156"/>
      <c r="B13" s="133"/>
      <c r="C13" s="145">
        <f>17146262</f>
        <v>17146262</v>
      </c>
      <c r="D13" s="115" t="s">
        <v>116</v>
      </c>
      <c r="E13" s="125">
        <f>C13*0.05/0.95</f>
        <v>902434.84210526326</v>
      </c>
      <c r="F13" s="128">
        <f>C13+E13</f>
        <v>18048696.842105262</v>
      </c>
      <c r="G13" s="128">
        <f>C13+E13</f>
        <v>18048696.842105262</v>
      </c>
      <c r="H13" s="3" t="s">
        <v>22</v>
      </c>
      <c r="I13" s="3" t="s">
        <v>23</v>
      </c>
      <c r="J13" s="113"/>
      <c r="K13" s="149"/>
      <c r="L13" s="3" t="s">
        <v>136</v>
      </c>
      <c r="M13" s="1">
        <v>0</v>
      </c>
      <c r="N13" s="1" t="s">
        <v>26</v>
      </c>
      <c r="O13" s="2">
        <v>292</v>
      </c>
      <c r="P13" s="2">
        <v>1950</v>
      </c>
      <c r="Q13" s="77" t="s">
        <v>134</v>
      </c>
      <c r="R13" s="86" t="s">
        <v>120</v>
      </c>
      <c r="S13" s="94"/>
    </row>
    <row r="14" spans="1:19" ht="150" x14ac:dyDescent="0.25">
      <c r="A14" s="156"/>
      <c r="B14" s="133"/>
      <c r="C14" s="158"/>
      <c r="D14" s="116"/>
      <c r="E14" s="126"/>
      <c r="F14" s="129"/>
      <c r="G14" s="129"/>
      <c r="H14" s="6" t="s">
        <v>27</v>
      </c>
      <c r="I14" s="6" t="s">
        <v>28</v>
      </c>
      <c r="J14" s="113"/>
      <c r="K14" s="149"/>
      <c r="L14" s="3" t="s">
        <v>137</v>
      </c>
      <c r="M14" s="1">
        <v>0</v>
      </c>
      <c r="N14" s="1">
        <v>2021</v>
      </c>
      <c r="O14" s="60" t="s">
        <v>26</v>
      </c>
      <c r="P14" s="2">
        <v>85</v>
      </c>
      <c r="Q14" s="77" t="s">
        <v>134</v>
      </c>
      <c r="R14" s="85" t="s">
        <v>149</v>
      </c>
      <c r="S14" s="94"/>
    </row>
    <row r="15" spans="1:19" ht="240" x14ac:dyDescent="0.25">
      <c r="A15" s="156"/>
      <c r="B15" s="133"/>
      <c r="C15" s="158"/>
      <c r="D15" s="116"/>
      <c r="E15" s="126"/>
      <c r="F15" s="129"/>
      <c r="G15" s="129"/>
      <c r="H15" s="6" t="s">
        <v>30</v>
      </c>
      <c r="I15" s="6" t="s">
        <v>31</v>
      </c>
      <c r="J15" s="113"/>
      <c r="K15" s="149"/>
      <c r="L15" s="6" t="s">
        <v>136</v>
      </c>
      <c r="M15" s="11">
        <v>0</v>
      </c>
      <c r="N15" s="11" t="s">
        <v>26</v>
      </c>
      <c r="O15" s="12">
        <v>0</v>
      </c>
      <c r="P15" s="12">
        <v>125</v>
      </c>
      <c r="Q15" s="77" t="s">
        <v>134</v>
      </c>
      <c r="R15" s="86" t="s">
        <v>121</v>
      </c>
      <c r="S15" s="94"/>
    </row>
    <row r="16" spans="1:19" ht="90.75" thickBot="1" x14ac:dyDescent="0.3">
      <c r="A16" s="157"/>
      <c r="B16" s="134"/>
      <c r="C16" s="159"/>
      <c r="D16" s="117"/>
      <c r="E16" s="184"/>
      <c r="F16" s="130"/>
      <c r="G16" s="130"/>
      <c r="H16" s="61" t="s">
        <v>27</v>
      </c>
      <c r="I16" s="61" t="s">
        <v>32</v>
      </c>
      <c r="J16" s="114"/>
      <c r="K16" s="150"/>
      <c r="L16" s="61" t="s">
        <v>137</v>
      </c>
      <c r="M16" s="62">
        <v>0</v>
      </c>
      <c r="N16" s="62">
        <v>2021</v>
      </c>
      <c r="O16" s="62" t="s">
        <v>26</v>
      </c>
      <c r="P16" s="63">
        <v>80</v>
      </c>
      <c r="Q16" s="78" t="s">
        <v>134</v>
      </c>
      <c r="R16" s="87" t="s">
        <v>148</v>
      </c>
      <c r="S16" s="97"/>
    </row>
    <row r="17" spans="1:19" ht="165" x14ac:dyDescent="0.25">
      <c r="A17" s="155" t="s">
        <v>158</v>
      </c>
      <c r="B17" s="153">
        <f>C17+C21+E17+E21</f>
        <v>32412808.421052631</v>
      </c>
      <c r="C17" s="161">
        <v>17340802</v>
      </c>
      <c r="D17" s="151" t="s">
        <v>135</v>
      </c>
      <c r="E17" s="126">
        <f>C17*0.05/0.95</f>
        <v>912673.78947368439</v>
      </c>
      <c r="F17" s="135">
        <f>C17+E17</f>
        <v>18253475.789473683</v>
      </c>
      <c r="G17" s="135">
        <f>C17+E17</f>
        <v>18253475.789473683</v>
      </c>
      <c r="H17" s="69" t="s">
        <v>30</v>
      </c>
      <c r="I17" s="69" t="s">
        <v>31</v>
      </c>
      <c r="J17" s="140" t="s">
        <v>117</v>
      </c>
      <c r="K17" s="142" t="s">
        <v>25</v>
      </c>
      <c r="L17" s="69" t="s">
        <v>136</v>
      </c>
      <c r="M17" s="70">
        <v>0</v>
      </c>
      <c r="N17" s="70" t="s">
        <v>26</v>
      </c>
      <c r="O17" s="68">
        <v>440</v>
      </c>
      <c r="P17" s="68">
        <v>2910</v>
      </c>
      <c r="Q17" s="76" t="s">
        <v>134</v>
      </c>
      <c r="R17" s="84" t="s">
        <v>128</v>
      </c>
      <c r="S17" s="96"/>
    </row>
    <row r="18" spans="1:19" ht="210" x14ac:dyDescent="0.25">
      <c r="A18" s="156"/>
      <c r="B18" s="132"/>
      <c r="C18" s="158"/>
      <c r="D18" s="162"/>
      <c r="E18" s="126"/>
      <c r="F18" s="183"/>
      <c r="G18" s="183"/>
      <c r="H18" s="3" t="s">
        <v>22</v>
      </c>
      <c r="I18" s="3" t="s">
        <v>23</v>
      </c>
      <c r="J18" s="113"/>
      <c r="K18" s="149"/>
      <c r="L18" s="3" t="s">
        <v>136</v>
      </c>
      <c r="M18" s="1">
        <v>0</v>
      </c>
      <c r="N18" s="1" t="s">
        <v>26</v>
      </c>
      <c r="O18" s="2">
        <v>130</v>
      </c>
      <c r="P18" s="2">
        <v>880</v>
      </c>
      <c r="Q18" s="77" t="s">
        <v>134</v>
      </c>
      <c r="R18" s="86" t="s">
        <v>122</v>
      </c>
      <c r="S18" s="94"/>
    </row>
    <row r="19" spans="1:19" ht="135" x14ac:dyDescent="0.25">
      <c r="A19" s="156"/>
      <c r="B19" s="132"/>
      <c r="C19" s="158"/>
      <c r="D19" s="162"/>
      <c r="E19" s="126"/>
      <c r="F19" s="183"/>
      <c r="G19" s="183"/>
      <c r="H19" s="6" t="s">
        <v>27</v>
      </c>
      <c r="I19" s="6" t="s">
        <v>28</v>
      </c>
      <c r="J19" s="113"/>
      <c r="K19" s="149"/>
      <c r="L19" s="3" t="s">
        <v>137</v>
      </c>
      <c r="M19" s="1">
        <v>0</v>
      </c>
      <c r="N19" s="1">
        <v>2021</v>
      </c>
      <c r="O19" s="60" t="s">
        <v>26</v>
      </c>
      <c r="P19" s="2">
        <v>85</v>
      </c>
      <c r="Q19" s="77" t="s">
        <v>134</v>
      </c>
      <c r="R19" s="86" t="s">
        <v>146</v>
      </c>
      <c r="S19" s="94"/>
    </row>
    <row r="20" spans="1:19" ht="90" x14ac:dyDescent="0.25">
      <c r="A20" s="156"/>
      <c r="B20" s="132"/>
      <c r="C20" s="146"/>
      <c r="D20" s="152"/>
      <c r="E20" s="127"/>
      <c r="F20" s="136"/>
      <c r="G20" s="136"/>
      <c r="H20" s="6" t="s">
        <v>27</v>
      </c>
      <c r="I20" s="6" t="s">
        <v>32</v>
      </c>
      <c r="J20" s="113"/>
      <c r="K20" s="149"/>
      <c r="L20" s="3" t="s">
        <v>137</v>
      </c>
      <c r="M20" s="1">
        <v>0</v>
      </c>
      <c r="N20" s="1">
        <v>2021</v>
      </c>
      <c r="O20" s="60" t="s">
        <v>26</v>
      </c>
      <c r="P20" s="2">
        <v>80</v>
      </c>
      <c r="Q20" s="77" t="s">
        <v>134</v>
      </c>
      <c r="R20" s="85" t="s">
        <v>148</v>
      </c>
      <c r="S20" s="94"/>
    </row>
    <row r="21" spans="1:19" ht="195" x14ac:dyDescent="0.25">
      <c r="A21" s="156"/>
      <c r="B21" s="132"/>
      <c r="C21" s="145">
        <f>20251366-6800000</f>
        <v>13451366</v>
      </c>
      <c r="D21" s="115" t="s">
        <v>116</v>
      </c>
      <c r="E21" s="125">
        <f>C21*0.05/0.95</f>
        <v>707966.63157894742</v>
      </c>
      <c r="F21" s="128">
        <f>C21+E21</f>
        <v>14159332.631578948</v>
      </c>
      <c r="G21" s="128">
        <f>C21+E21</f>
        <v>14159332.631578948</v>
      </c>
      <c r="H21" s="3" t="s">
        <v>30</v>
      </c>
      <c r="I21" s="3" t="s">
        <v>31</v>
      </c>
      <c r="J21" s="113"/>
      <c r="K21" s="149"/>
      <c r="L21" s="3" t="s">
        <v>136</v>
      </c>
      <c r="M21" s="1">
        <v>0</v>
      </c>
      <c r="N21" s="1" t="s">
        <v>26</v>
      </c>
      <c r="O21" s="2">
        <v>510</v>
      </c>
      <c r="P21" s="2">
        <v>2260</v>
      </c>
      <c r="Q21" s="77" t="s">
        <v>134</v>
      </c>
      <c r="R21" s="86" t="s">
        <v>129</v>
      </c>
      <c r="S21" s="94"/>
    </row>
    <row r="22" spans="1:19" ht="210" x14ac:dyDescent="0.25">
      <c r="A22" s="156"/>
      <c r="B22" s="132"/>
      <c r="C22" s="158"/>
      <c r="D22" s="162"/>
      <c r="E22" s="126"/>
      <c r="F22" s="183"/>
      <c r="G22" s="183"/>
      <c r="H22" s="3" t="s">
        <v>22</v>
      </c>
      <c r="I22" s="3" t="s">
        <v>23</v>
      </c>
      <c r="J22" s="113"/>
      <c r="K22" s="149"/>
      <c r="L22" s="3" t="s">
        <v>136</v>
      </c>
      <c r="M22" s="1">
        <v>0</v>
      </c>
      <c r="N22" s="1" t="s">
        <v>26</v>
      </c>
      <c r="O22" s="2">
        <v>150</v>
      </c>
      <c r="P22" s="2">
        <v>690</v>
      </c>
      <c r="Q22" s="77" t="s">
        <v>134</v>
      </c>
      <c r="R22" s="86" t="s">
        <v>123</v>
      </c>
      <c r="S22" s="94"/>
    </row>
    <row r="23" spans="1:19" ht="150" x14ac:dyDescent="0.25">
      <c r="A23" s="156"/>
      <c r="B23" s="132"/>
      <c r="C23" s="158"/>
      <c r="D23" s="162"/>
      <c r="E23" s="126"/>
      <c r="F23" s="183"/>
      <c r="G23" s="183"/>
      <c r="H23" s="6" t="s">
        <v>27</v>
      </c>
      <c r="I23" s="6" t="s">
        <v>28</v>
      </c>
      <c r="J23" s="113"/>
      <c r="K23" s="149"/>
      <c r="L23" s="3" t="s">
        <v>137</v>
      </c>
      <c r="M23" s="1">
        <v>0</v>
      </c>
      <c r="N23" s="1">
        <v>2021</v>
      </c>
      <c r="O23" s="60" t="s">
        <v>26</v>
      </c>
      <c r="P23" s="2">
        <v>85</v>
      </c>
      <c r="Q23" s="77" t="s">
        <v>134</v>
      </c>
      <c r="R23" s="85" t="s">
        <v>149</v>
      </c>
      <c r="S23" s="94"/>
    </row>
    <row r="24" spans="1:19" ht="90.75" thickBot="1" x14ac:dyDescent="0.3">
      <c r="A24" s="157"/>
      <c r="B24" s="160"/>
      <c r="C24" s="159"/>
      <c r="D24" s="117"/>
      <c r="E24" s="127"/>
      <c r="F24" s="130"/>
      <c r="G24" s="130"/>
      <c r="H24" s="61" t="s">
        <v>27</v>
      </c>
      <c r="I24" s="61" t="s">
        <v>32</v>
      </c>
      <c r="J24" s="114"/>
      <c r="K24" s="150"/>
      <c r="L24" s="58" t="s">
        <v>137</v>
      </c>
      <c r="M24" s="37">
        <v>0</v>
      </c>
      <c r="N24" s="37">
        <v>2021</v>
      </c>
      <c r="O24" s="64" t="s">
        <v>26</v>
      </c>
      <c r="P24" s="75">
        <v>80</v>
      </c>
      <c r="Q24" s="78" t="s">
        <v>134</v>
      </c>
      <c r="R24" s="88" t="s">
        <v>148</v>
      </c>
      <c r="S24" s="97"/>
    </row>
    <row r="25" spans="1:19" ht="300" x14ac:dyDescent="0.25">
      <c r="A25" s="155" t="s">
        <v>159</v>
      </c>
      <c r="B25" s="153">
        <f>C25+E25+C27+E27</f>
        <v>31106997.368421052</v>
      </c>
      <c r="C25" s="161">
        <v>2950062</v>
      </c>
      <c r="D25" s="151" t="s">
        <v>135</v>
      </c>
      <c r="E25" s="147">
        <f>C25*0.4/0.6</f>
        <v>1966708.0000000002</v>
      </c>
      <c r="F25" s="135">
        <f>C25+E25</f>
        <v>4916770</v>
      </c>
      <c r="G25" s="135">
        <f>C25+E25</f>
        <v>4916770</v>
      </c>
      <c r="H25" s="69" t="s">
        <v>22</v>
      </c>
      <c r="I25" s="69" t="s">
        <v>23</v>
      </c>
      <c r="J25" s="140" t="s">
        <v>24</v>
      </c>
      <c r="K25" s="142" t="s">
        <v>25</v>
      </c>
      <c r="L25" s="69" t="s">
        <v>136</v>
      </c>
      <c r="M25" s="70">
        <v>0</v>
      </c>
      <c r="N25" s="70" t="s">
        <v>26</v>
      </c>
      <c r="O25" s="68">
        <v>80</v>
      </c>
      <c r="P25" s="68">
        <v>510</v>
      </c>
      <c r="Q25" s="76" t="s">
        <v>134</v>
      </c>
      <c r="R25" s="89" t="s">
        <v>33</v>
      </c>
      <c r="S25" s="96"/>
    </row>
    <row r="26" spans="1:19" ht="135" x14ac:dyDescent="0.25">
      <c r="A26" s="156"/>
      <c r="B26" s="132"/>
      <c r="C26" s="158"/>
      <c r="D26" s="162"/>
      <c r="E26" s="179"/>
      <c r="F26" s="183"/>
      <c r="G26" s="183"/>
      <c r="H26" s="6" t="s">
        <v>27</v>
      </c>
      <c r="I26" s="6" t="s">
        <v>143</v>
      </c>
      <c r="J26" s="113"/>
      <c r="K26" s="149"/>
      <c r="L26" s="3" t="s">
        <v>137</v>
      </c>
      <c r="M26" s="1">
        <v>0</v>
      </c>
      <c r="N26" s="1">
        <v>2021</v>
      </c>
      <c r="O26" s="2" t="s">
        <v>26</v>
      </c>
      <c r="P26" s="2">
        <v>80</v>
      </c>
      <c r="Q26" s="77" t="s">
        <v>134</v>
      </c>
      <c r="R26" s="85" t="s">
        <v>150</v>
      </c>
      <c r="S26" s="94"/>
    </row>
    <row r="27" spans="1:19" ht="300" x14ac:dyDescent="0.25">
      <c r="A27" s="156"/>
      <c r="B27" s="132"/>
      <c r="C27" s="145">
        <v>24880716</v>
      </c>
      <c r="D27" s="115" t="s">
        <v>139</v>
      </c>
      <c r="E27" s="125">
        <f>C27*0.05/0.95</f>
        <v>1309511.3684210528</v>
      </c>
      <c r="F27" s="128">
        <f>C27+E27</f>
        <v>26190227.368421052</v>
      </c>
      <c r="G27" s="128">
        <f>C27+E27</f>
        <v>26190227.368421052</v>
      </c>
      <c r="H27" s="3" t="s">
        <v>22</v>
      </c>
      <c r="I27" s="3" t="s">
        <v>23</v>
      </c>
      <c r="J27" s="111" t="s">
        <v>117</v>
      </c>
      <c r="K27" s="149"/>
      <c r="L27" s="3" t="s">
        <v>136</v>
      </c>
      <c r="M27" s="1">
        <v>0</v>
      </c>
      <c r="N27" s="1" t="s">
        <v>26</v>
      </c>
      <c r="O27" s="2">
        <v>380</v>
      </c>
      <c r="P27" s="2">
        <v>2540</v>
      </c>
      <c r="Q27" s="77" t="s">
        <v>134</v>
      </c>
      <c r="R27" s="85" t="s">
        <v>124</v>
      </c>
      <c r="S27" s="94"/>
    </row>
    <row r="28" spans="1:19" ht="135.75" thickBot="1" x14ac:dyDescent="0.3">
      <c r="A28" s="157"/>
      <c r="B28" s="160"/>
      <c r="C28" s="159"/>
      <c r="D28" s="117"/>
      <c r="E28" s="184"/>
      <c r="F28" s="130"/>
      <c r="G28" s="130"/>
      <c r="H28" s="61" t="s">
        <v>27</v>
      </c>
      <c r="I28" s="61" t="s">
        <v>143</v>
      </c>
      <c r="J28" s="114"/>
      <c r="K28" s="150"/>
      <c r="L28" s="58" t="s">
        <v>137</v>
      </c>
      <c r="M28" s="37">
        <v>0</v>
      </c>
      <c r="N28" s="37">
        <v>2021</v>
      </c>
      <c r="O28" s="75" t="s">
        <v>26</v>
      </c>
      <c r="P28" s="75">
        <v>80</v>
      </c>
      <c r="Q28" s="78" t="s">
        <v>134</v>
      </c>
      <c r="R28" s="88" t="s">
        <v>150</v>
      </c>
      <c r="S28" s="97"/>
    </row>
    <row r="29" spans="1:19" ht="150" x14ac:dyDescent="0.25">
      <c r="A29" s="163" t="s">
        <v>160</v>
      </c>
      <c r="B29" s="169">
        <f>C29+E29+C33+E33</f>
        <v>13960290.701754387</v>
      </c>
      <c r="C29" s="161">
        <v>1323938</v>
      </c>
      <c r="D29" s="151" t="s">
        <v>140</v>
      </c>
      <c r="E29" s="147">
        <f>C29*0.4/0.6</f>
        <v>882625.33333333349</v>
      </c>
      <c r="F29" s="135">
        <f>C29+E29</f>
        <v>2206563.3333333335</v>
      </c>
      <c r="G29" s="135">
        <f>C29+E29</f>
        <v>2206563.3333333335</v>
      </c>
      <c r="H29" s="65" t="s">
        <v>34</v>
      </c>
      <c r="I29" s="65" t="s">
        <v>35</v>
      </c>
      <c r="J29" s="140" t="s">
        <v>24</v>
      </c>
      <c r="K29" s="142" t="s">
        <v>25</v>
      </c>
      <c r="L29" s="69" t="s">
        <v>141</v>
      </c>
      <c r="M29" s="70">
        <v>0</v>
      </c>
      <c r="N29" s="70" t="s">
        <v>26</v>
      </c>
      <c r="O29" s="68">
        <v>20</v>
      </c>
      <c r="P29" s="68">
        <v>130</v>
      </c>
      <c r="Q29" s="76" t="s">
        <v>134</v>
      </c>
      <c r="R29" s="90" t="s">
        <v>131</v>
      </c>
      <c r="S29" s="96"/>
    </row>
    <row r="30" spans="1:19" ht="165" x14ac:dyDescent="0.25">
      <c r="A30" s="164"/>
      <c r="B30" s="170"/>
      <c r="C30" s="158"/>
      <c r="D30" s="116"/>
      <c r="E30" s="126"/>
      <c r="F30" s="129"/>
      <c r="G30" s="129"/>
      <c r="H30" s="6" t="s">
        <v>34</v>
      </c>
      <c r="I30" s="6" t="s">
        <v>36</v>
      </c>
      <c r="J30" s="112"/>
      <c r="K30" s="149"/>
      <c r="L30" s="3" t="s">
        <v>141</v>
      </c>
      <c r="M30" s="1">
        <v>0</v>
      </c>
      <c r="N30" s="1" t="s">
        <v>26</v>
      </c>
      <c r="O30" s="2">
        <v>20</v>
      </c>
      <c r="P30" s="2">
        <v>120</v>
      </c>
      <c r="Q30" s="77" t="s">
        <v>134</v>
      </c>
      <c r="R30" s="91" t="s">
        <v>132</v>
      </c>
      <c r="S30" s="94"/>
    </row>
    <row r="31" spans="1:19" ht="150" x14ac:dyDescent="0.25">
      <c r="A31" s="164"/>
      <c r="B31" s="170"/>
      <c r="C31" s="158"/>
      <c r="D31" s="116"/>
      <c r="E31" s="126"/>
      <c r="F31" s="129"/>
      <c r="G31" s="129"/>
      <c r="H31" s="6" t="s">
        <v>27</v>
      </c>
      <c r="I31" s="6" t="s">
        <v>37</v>
      </c>
      <c r="J31" s="112"/>
      <c r="K31" s="149"/>
      <c r="L31" s="3" t="s">
        <v>137</v>
      </c>
      <c r="M31" s="1">
        <v>0</v>
      </c>
      <c r="N31" s="1">
        <v>2021</v>
      </c>
      <c r="O31" s="60" t="s">
        <v>26</v>
      </c>
      <c r="P31" s="2">
        <v>4</v>
      </c>
      <c r="Q31" s="77" t="s">
        <v>134</v>
      </c>
      <c r="R31" s="85" t="s">
        <v>151</v>
      </c>
      <c r="S31" s="95"/>
    </row>
    <row r="32" spans="1:19" ht="195" x14ac:dyDescent="0.25">
      <c r="A32" s="181"/>
      <c r="B32" s="170"/>
      <c r="C32" s="146"/>
      <c r="D32" s="116"/>
      <c r="E32" s="180"/>
      <c r="F32" s="176"/>
      <c r="G32" s="176"/>
      <c r="H32" s="71" t="s">
        <v>27</v>
      </c>
      <c r="I32" s="71" t="s">
        <v>38</v>
      </c>
      <c r="J32" s="188"/>
      <c r="K32" s="149"/>
      <c r="L32" s="3" t="s">
        <v>137</v>
      </c>
      <c r="M32" s="1">
        <v>1.59</v>
      </c>
      <c r="N32" s="1">
        <v>2021</v>
      </c>
      <c r="O32" s="60" t="s">
        <v>26</v>
      </c>
      <c r="P32" s="1">
        <v>1.29</v>
      </c>
      <c r="Q32" s="77" t="s">
        <v>134</v>
      </c>
      <c r="R32" s="85" t="s">
        <v>152</v>
      </c>
      <c r="S32" s="95"/>
    </row>
    <row r="33" spans="1:19" ht="150" x14ac:dyDescent="0.25">
      <c r="A33" s="181"/>
      <c r="B33" s="170"/>
      <c r="C33" s="145">
        <v>11166041</v>
      </c>
      <c r="D33" s="116"/>
      <c r="E33" s="125">
        <f>C33*0.05/0.95</f>
        <v>587686.3684210527</v>
      </c>
      <c r="F33" s="128">
        <f>C33+E33</f>
        <v>11753727.368421054</v>
      </c>
      <c r="G33" s="128">
        <f>C33+E33</f>
        <v>11753727.368421054</v>
      </c>
      <c r="H33" s="6" t="s">
        <v>34</v>
      </c>
      <c r="I33" s="6" t="s">
        <v>35</v>
      </c>
      <c r="J33" s="111" t="s">
        <v>117</v>
      </c>
      <c r="K33" s="149"/>
      <c r="L33" s="3" t="s">
        <v>141</v>
      </c>
      <c r="M33" s="1">
        <v>0</v>
      </c>
      <c r="N33" s="1" t="s">
        <v>26</v>
      </c>
      <c r="O33" s="8">
        <v>100</v>
      </c>
      <c r="P33" s="8">
        <v>660</v>
      </c>
      <c r="Q33" s="77" t="s">
        <v>134</v>
      </c>
      <c r="R33" s="86" t="s">
        <v>130</v>
      </c>
      <c r="S33" s="94"/>
    </row>
    <row r="34" spans="1:19" ht="165" x14ac:dyDescent="0.25">
      <c r="A34" s="181"/>
      <c r="B34" s="170"/>
      <c r="C34" s="158"/>
      <c r="D34" s="116"/>
      <c r="E34" s="126"/>
      <c r="F34" s="129"/>
      <c r="G34" s="129"/>
      <c r="H34" s="6" t="s">
        <v>34</v>
      </c>
      <c r="I34" s="6" t="s">
        <v>36</v>
      </c>
      <c r="J34" s="112"/>
      <c r="K34" s="149"/>
      <c r="L34" s="3" t="s">
        <v>141</v>
      </c>
      <c r="M34" s="1">
        <v>0</v>
      </c>
      <c r="N34" s="1" t="s">
        <v>26</v>
      </c>
      <c r="O34" s="8">
        <v>90</v>
      </c>
      <c r="P34" s="8">
        <v>590</v>
      </c>
      <c r="Q34" s="77" t="s">
        <v>134</v>
      </c>
      <c r="R34" s="86" t="s">
        <v>125</v>
      </c>
      <c r="S34" s="94"/>
    </row>
    <row r="35" spans="1:19" ht="150" x14ac:dyDescent="0.25">
      <c r="A35" s="181"/>
      <c r="B35" s="170"/>
      <c r="C35" s="158"/>
      <c r="D35" s="116"/>
      <c r="E35" s="126"/>
      <c r="F35" s="129"/>
      <c r="G35" s="129"/>
      <c r="H35" s="6" t="s">
        <v>27</v>
      </c>
      <c r="I35" s="6" t="s">
        <v>37</v>
      </c>
      <c r="J35" s="112"/>
      <c r="K35" s="149"/>
      <c r="L35" s="3" t="s">
        <v>137</v>
      </c>
      <c r="M35" s="1">
        <v>0</v>
      </c>
      <c r="N35" s="1">
        <v>2021</v>
      </c>
      <c r="O35" s="60" t="s">
        <v>26</v>
      </c>
      <c r="P35" s="8">
        <v>4</v>
      </c>
      <c r="Q35" s="77" t="s">
        <v>134</v>
      </c>
      <c r="R35" s="85" t="s">
        <v>153</v>
      </c>
      <c r="S35" s="94"/>
    </row>
    <row r="36" spans="1:19" ht="195.75" thickBot="1" x14ac:dyDescent="0.3">
      <c r="A36" s="182"/>
      <c r="B36" s="185"/>
      <c r="C36" s="159"/>
      <c r="D36" s="174"/>
      <c r="E36" s="178"/>
      <c r="F36" s="173"/>
      <c r="G36" s="173"/>
      <c r="H36" s="62" t="s">
        <v>27</v>
      </c>
      <c r="I36" s="61" t="s">
        <v>38</v>
      </c>
      <c r="J36" s="189"/>
      <c r="K36" s="150"/>
      <c r="L36" s="58" t="s">
        <v>137</v>
      </c>
      <c r="M36" s="37">
        <v>1.59</v>
      </c>
      <c r="N36" s="37">
        <v>2021</v>
      </c>
      <c r="O36" s="64" t="s">
        <v>26</v>
      </c>
      <c r="P36" s="66">
        <v>1.29</v>
      </c>
      <c r="Q36" s="78" t="s">
        <v>134</v>
      </c>
      <c r="R36" s="87" t="s">
        <v>152</v>
      </c>
      <c r="S36" s="98"/>
    </row>
    <row r="37" spans="1:19" ht="240" x14ac:dyDescent="0.25">
      <c r="A37" s="163" t="s">
        <v>161</v>
      </c>
      <c r="B37" s="167">
        <f>C37+E37+C39+E39</f>
        <v>3533333.333333334</v>
      </c>
      <c r="C37" s="169">
        <v>1060000</v>
      </c>
      <c r="D37" s="171" t="s">
        <v>139</v>
      </c>
      <c r="E37" s="167">
        <f>C37*0.4/0.6</f>
        <v>706666.66666666674</v>
      </c>
      <c r="F37" s="169">
        <f>C37+E37</f>
        <v>1766666.6666666667</v>
      </c>
      <c r="G37" s="169">
        <f>C37+E37</f>
        <v>1766666.6666666667</v>
      </c>
      <c r="H37" s="69" t="s">
        <v>22</v>
      </c>
      <c r="I37" s="65" t="s">
        <v>39</v>
      </c>
      <c r="J37" s="171" t="s">
        <v>24</v>
      </c>
      <c r="K37" s="186" t="s">
        <v>25</v>
      </c>
      <c r="L37" s="69" t="s">
        <v>136</v>
      </c>
      <c r="M37" s="70">
        <v>0</v>
      </c>
      <c r="N37" s="70" t="s">
        <v>26</v>
      </c>
      <c r="O37" s="68">
        <v>4</v>
      </c>
      <c r="P37" s="68">
        <v>27</v>
      </c>
      <c r="Q37" s="76" t="s">
        <v>134</v>
      </c>
      <c r="R37" s="90" t="s">
        <v>115</v>
      </c>
      <c r="S37" s="96"/>
    </row>
    <row r="38" spans="1:19" ht="120" x14ac:dyDescent="0.25">
      <c r="A38" s="164"/>
      <c r="B38" s="168"/>
      <c r="C38" s="170"/>
      <c r="D38" s="172"/>
      <c r="E38" s="131"/>
      <c r="F38" s="170"/>
      <c r="G38" s="170"/>
      <c r="H38" s="3" t="s">
        <v>27</v>
      </c>
      <c r="I38" s="6" t="s">
        <v>28</v>
      </c>
      <c r="J38" s="172"/>
      <c r="K38" s="187"/>
      <c r="L38" s="3" t="s">
        <v>137</v>
      </c>
      <c r="M38" s="1">
        <v>0</v>
      </c>
      <c r="N38" s="1">
        <v>2021</v>
      </c>
      <c r="O38" s="59" t="s">
        <v>26</v>
      </c>
      <c r="P38" s="72">
        <v>85</v>
      </c>
      <c r="Q38" s="77" t="s">
        <v>134</v>
      </c>
      <c r="R38" s="92" t="s">
        <v>154</v>
      </c>
      <c r="S38" s="94"/>
    </row>
    <row r="39" spans="1:19" ht="240" x14ac:dyDescent="0.25">
      <c r="A39" s="164"/>
      <c r="B39" s="168"/>
      <c r="C39" s="170">
        <v>1060000</v>
      </c>
      <c r="D39" s="172" t="s">
        <v>116</v>
      </c>
      <c r="E39" s="168">
        <f>C39*0.4/0.6</f>
        <v>706666.66666666674</v>
      </c>
      <c r="F39" s="170">
        <f>C39+E39</f>
        <v>1766666.6666666667</v>
      </c>
      <c r="G39" s="170">
        <f>C39+E39</f>
        <v>1766666.6666666667</v>
      </c>
      <c r="H39" s="3" t="s">
        <v>22</v>
      </c>
      <c r="I39" s="6" t="s">
        <v>39</v>
      </c>
      <c r="J39" s="172"/>
      <c r="K39" s="187"/>
      <c r="L39" s="74" t="s">
        <v>136</v>
      </c>
      <c r="M39" s="1">
        <v>0</v>
      </c>
      <c r="N39" s="1" t="s">
        <v>26</v>
      </c>
      <c r="O39" s="2">
        <v>4</v>
      </c>
      <c r="P39" s="2">
        <v>27</v>
      </c>
      <c r="Q39" s="77" t="s">
        <v>134</v>
      </c>
      <c r="R39" s="93" t="s">
        <v>115</v>
      </c>
      <c r="S39" s="94"/>
    </row>
    <row r="40" spans="1:19" ht="135" x14ac:dyDescent="0.25">
      <c r="A40" s="164"/>
      <c r="B40" s="168"/>
      <c r="C40" s="170"/>
      <c r="D40" s="172"/>
      <c r="E40" s="168"/>
      <c r="F40" s="170"/>
      <c r="G40" s="170"/>
      <c r="H40" s="3" t="s">
        <v>27</v>
      </c>
      <c r="I40" s="6" t="s">
        <v>28</v>
      </c>
      <c r="J40" s="172"/>
      <c r="K40" s="187"/>
      <c r="L40" s="3" t="s">
        <v>137</v>
      </c>
      <c r="M40" s="1">
        <v>0</v>
      </c>
      <c r="N40" s="1">
        <v>2021</v>
      </c>
      <c r="O40" s="59" t="s">
        <v>26</v>
      </c>
      <c r="P40" s="72">
        <v>85</v>
      </c>
      <c r="Q40" s="77" t="s">
        <v>134</v>
      </c>
      <c r="R40" s="92" t="s">
        <v>146</v>
      </c>
      <c r="S40" s="94"/>
    </row>
    <row r="41" spans="1:19" ht="135" x14ac:dyDescent="0.25">
      <c r="A41" s="164"/>
      <c r="B41" s="131">
        <f>C41+E41+C45+E45</f>
        <v>25978947.368421052</v>
      </c>
      <c r="C41" s="128">
        <f>8940000+1700000</f>
        <v>10640000</v>
      </c>
      <c r="D41" s="115" t="s">
        <v>135</v>
      </c>
      <c r="E41" s="131">
        <f>C41*0.05/0.95</f>
        <v>560000</v>
      </c>
      <c r="F41" s="128">
        <f>C41+E41</f>
        <v>11200000</v>
      </c>
      <c r="G41" s="128">
        <f>C41+E41</f>
        <v>11200000</v>
      </c>
      <c r="H41" s="6" t="s">
        <v>30</v>
      </c>
      <c r="I41" s="6" t="s">
        <v>31</v>
      </c>
      <c r="J41" s="115" t="s">
        <v>117</v>
      </c>
      <c r="K41" s="148" t="s">
        <v>25</v>
      </c>
      <c r="L41" s="6" t="s">
        <v>136</v>
      </c>
      <c r="M41" s="11">
        <v>0</v>
      </c>
      <c r="N41" s="11" t="s">
        <v>26</v>
      </c>
      <c r="O41" s="12">
        <v>85</v>
      </c>
      <c r="P41" s="12">
        <v>570</v>
      </c>
      <c r="Q41" s="77" t="s">
        <v>134</v>
      </c>
      <c r="R41" s="92" t="s">
        <v>126</v>
      </c>
      <c r="S41" s="94"/>
    </row>
    <row r="42" spans="1:19" ht="255" x14ac:dyDescent="0.25">
      <c r="A42" s="164"/>
      <c r="B42" s="132"/>
      <c r="C42" s="129"/>
      <c r="D42" s="116"/>
      <c r="E42" s="132"/>
      <c r="F42" s="129"/>
      <c r="G42" s="129"/>
      <c r="H42" s="3" t="s">
        <v>22</v>
      </c>
      <c r="I42" s="6" t="s">
        <v>39</v>
      </c>
      <c r="J42" s="116"/>
      <c r="K42" s="149"/>
      <c r="L42" s="74" t="s">
        <v>136</v>
      </c>
      <c r="M42" s="1">
        <v>0</v>
      </c>
      <c r="N42" s="1" t="s">
        <v>26</v>
      </c>
      <c r="O42" s="2">
        <v>20</v>
      </c>
      <c r="P42" s="2">
        <v>135</v>
      </c>
      <c r="Q42" s="77" t="s">
        <v>134</v>
      </c>
      <c r="R42" s="93" t="s">
        <v>133</v>
      </c>
      <c r="S42" s="94"/>
    </row>
    <row r="43" spans="1:19" ht="90" x14ac:dyDescent="0.25">
      <c r="A43" s="164"/>
      <c r="B43" s="132"/>
      <c r="C43" s="129"/>
      <c r="D43" s="116"/>
      <c r="E43" s="132"/>
      <c r="F43" s="129"/>
      <c r="G43" s="129"/>
      <c r="H43" s="73" t="s">
        <v>27</v>
      </c>
      <c r="I43" s="73" t="s">
        <v>32</v>
      </c>
      <c r="J43" s="116"/>
      <c r="K43" s="149"/>
      <c r="L43" s="73" t="s">
        <v>137</v>
      </c>
      <c r="M43" s="55">
        <v>0</v>
      </c>
      <c r="N43" s="55">
        <v>2021</v>
      </c>
      <c r="O43" s="11" t="s">
        <v>26</v>
      </c>
      <c r="P43" s="12">
        <v>80</v>
      </c>
      <c r="Q43" s="77" t="s">
        <v>134</v>
      </c>
      <c r="R43" s="93" t="s">
        <v>155</v>
      </c>
      <c r="S43" s="94"/>
    </row>
    <row r="44" spans="1:19" ht="135" x14ac:dyDescent="0.25">
      <c r="A44" s="164"/>
      <c r="B44" s="132"/>
      <c r="C44" s="176"/>
      <c r="D44" s="177"/>
      <c r="E44" s="175"/>
      <c r="F44" s="176"/>
      <c r="G44" s="176"/>
      <c r="H44" s="3" t="s">
        <v>27</v>
      </c>
      <c r="I44" s="6" t="s">
        <v>28</v>
      </c>
      <c r="J44" s="116"/>
      <c r="K44" s="149"/>
      <c r="L44" s="3" t="s">
        <v>137</v>
      </c>
      <c r="M44" s="1">
        <v>0</v>
      </c>
      <c r="N44" s="1">
        <v>2021</v>
      </c>
      <c r="O44" s="59" t="s">
        <v>26</v>
      </c>
      <c r="P44" s="72">
        <v>85</v>
      </c>
      <c r="Q44" s="77" t="s">
        <v>134</v>
      </c>
      <c r="R44" s="92" t="s">
        <v>146</v>
      </c>
      <c r="S44" s="94"/>
    </row>
    <row r="45" spans="1:19" ht="165" x14ac:dyDescent="0.25">
      <c r="A45" s="164"/>
      <c r="B45" s="132"/>
      <c r="C45" s="128">
        <f>8940000+5100000</f>
        <v>14040000</v>
      </c>
      <c r="D45" s="115" t="s">
        <v>116</v>
      </c>
      <c r="E45" s="131">
        <f>C45*0.05/0.95</f>
        <v>738947.3684210527</v>
      </c>
      <c r="F45" s="128">
        <f>C45+E45</f>
        <v>14778947.368421054</v>
      </c>
      <c r="G45" s="128">
        <f>C45+E45</f>
        <v>14778947.368421054</v>
      </c>
      <c r="H45" s="6" t="s">
        <v>30</v>
      </c>
      <c r="I45" s="6" t="s">
        <v>31</v>
      </c>
      <c r="J45" s="116"/>
      <c r="K45" s="149"/>
      <c r="L45" s="6" t="s">
        <v>136</v>
      </c>
      <c r="M45" s="11">
        <v>0</v>
      </c>
      <c r="N45" s="11" t="s">
        <v>26</v>
      </c>
      <c r="O45" s="12">
        <v>220</v>
      </c>
      <c r="P45" s="12">
        <v>1460</v>
      </c>
      <c r="Q45" s="77" t="s">
        <v>134</v>
      </c>
      <c r="R45" s="86" t="s">
        <v>127</v>
      </c>
      <c r="S45" s="94"/>
    </row>
    <row r="46" spans="1:19" ht="240" x14ac:dyDescent="0.25">
      <c r="A46" s="164"/>
      <c r="B46" s="132"/>
      <c r="C46" s="129"/>
      <c r="D46" s="116"/>
      <c r="E46" s="132"/>
      <c r="F46" s="129"/>
      <c r="G46" s="129"/>
      <c r="H46" s="3" t="s">
        <v>22</v>
      </c>
      <c r="I46" s="6" t="s">
        <v>39</v>
      </c>
      <c r="J46" s="116"/>
      <c r="K46" s="149"/>
      <c r="L46" s="74" t="s">
        <v>136</v>
      </c>
      <c r="M46" s="1">
        <v>0</v>
      </c>
      <c r="N46" s="1" t="s">
        <v>26</v>
      </c>
      <c r="O46" s="2">
        <v>20</v>
      </c>
      <c r="P46" s="2">
        <v>135</v>
      </c>
      <c r="Q46" s="77" t="s">
        <v>134</v>
      </c>
      <c r="R46" s="91" t="s">
        <v>142</v>
      </c>
      <c r="S46" s="94"/>
    </row>
    <row r="47" spans="1:19" ht="90" x14ac:dyDescent="0.25">
      <c r="A47" s="165"/>
      <c r="B47" s="132"/>
      <c r="C47" s="129"/>
      <c r="D47" s="116"/>
      <c r="E47" s="132"/>
      <c r="F47" s="129"/>
      <c r="G47" s="129"/>
      <c r="H47" s="73" t="s">
        <v>27</v>
      </c>
      <c r="I47" s="73" t="s">
        <v>32</v>
      </c>
      <c r="J47" s="116"/>
      <c r="K47" s="149"/>
      <c r="L47" s="73" t="s">
        <v>137</v>
      </c>
      <c r="M47" s="55">
        <v>0</v>
      </c>
      <c r="N47" s="55">
        <v>2021</v>
      </c>
      <c r="O47" s="11" t="s">
        <v>26</v>
      </c>
      <c r="P47" s="12">
        <v>80</v>
      </c>
      <c r="Q47" s="77" t="s">
        <v>134</v>
      </c>
      <c r="R47" s="92" t="s">
        <v>148</v>
      </c>
      <c r="S47" s="94"/>
    </row>
    <row r="48" spans="1:19" ht="135.75" thickBot="1" x14ac:dyDescent="0.3">
      <c r="A48" s="166"/>
      <c r="B48" s="160"/>
      <c r="C48" s="173"/>
      <c r="D48" s="174"/>
      <c r="E48" s="175"/>
      <c r="F48" s="173"/>
      <c r="G48" s="173"/>
      <c r="H48" s="58" t="s">
        <v>27</v>
      </c>
      <c r="I48" s="61" t="s">
        <v>28</v>
      </c>
      <c r="J48" s="174"/>
      <c r="K48" s="150"/>
      <c r="L48" s="58" t="s">
        <v>137</v>
      </c>
      <c r="M48" s="37">
        <v>0</v>
      </c>
      <c r="N48" s="37">
        <v>2021</v>
      </c>
      <c r="O48" s="38" t="s">
        <v>26</v>
      </c>
      <c r="P48" s="67">
        <v>85</v>
      </c>
      <c r="Q48" s="78" t="s">
        <v>134</v>
      </c>
      <c r="R48" s="87" t="s">
        <v>146</v>
      </c>
      <c r="S48" s="97"/>
    </row>
    <row r="49" spans="1:16" x14ac:dyDescent="0.25">
      <c r="B49" t="s">
        <v>40</v>
      </c>
      <c r="C49" s="45">
        <f>C5+C7+C25+C29+C37+C39</f>
        <v>9394000</v>
      </c>
      <c r="D49" s="45"/>
      <c r="E49" s="45">
        <f t="shared" ref="E49:G49" si="0">E5+E7+E25+E29+E37+E39</f>
        <v>6262666.6666666679</v>
      </c>
      <c r="F49" s="45">
        <f t="shared" si="0"/>
        <v>15656666.666666666</v>
      </c>
      <c r="G49" s="45">
        <f t="shared" si="0"/>
        <v>15656666.666666666</v>
      </c>
      <c r="M49">
        <f>SUM(M5:M48)</f>
        <v>3.18</v>
      </c>
      <c r="O49" s="45">
        <f>SUM(O5:O48)</f>
        <v>2808</v>
      </c>
      <c r="P49" s="45">
        <f>SUM(P5:P48)</f>
        <v>18834.580000000002</v>
      </c>
    </row>
    <row r="50" spans="1:16" x14ac:dyDescent="0.25">
      <c r="B50" t="s">
        <v>41</v>
      </c>
      <c r="C50" s="45">
        <f>C9+C13+C17+C21+C27+C33+C41+C45</f>
        <v>116013585</v>
      </c>
      <c r="D50" s="45"/>
      <c r="E50" s="45">
        <f>E9+E13+E17+E21+E27+E33+E41+E45</f>
        <v>6105978.1578947371</v>
      </c>
      <c r="F50" s="45">
        <f>F9+F13+F17+F21+F27+F33+F41+F45</f>
        <v>122119563.15789472</v>
      </c>
      <c r="G50" s="45">
        <f>G9+G13+G17+G21+G27+G33+G41+G45</f>
        <v>122119563.15789472</v>
      </c>
    </row>
    <row r="52" spans="1:16" ht="15.75" thickBot="1" x14ac:dyDescent="0.3"/>
    <row r="53" spans="1:16" ht="30.75" thickBot="1" x14ac:dyDescent="0.3">
      <c r="A53" s="51" t="s">
        <v>42</v>
      </c>
      <c r="B53" s="52" t="s">
        <v>43</v>
      </c>
      <c r="C53" s="52" t="s">
        <v>44</v>
      </c>
      <c r="D53" s="52" t="s">
        <v>45</v>
      </c>
      <c r="E53" s="52" t="s">
        <v>7</v>
      </c>
      <c r="F53" s="52" t="s">
        <v>8</v>
      </c>
      <c r="G53" s="52" t="s">
        <v>46</v>
      </c>
      <c r="H53" s="52" t="s">
        <v>11</v>
      </c>
      <c r="I53" s="53" t="s">
        <v>12</v>
      </c>
    </row>
    <row r="54" spans="1:16" ht="45" x14ac:dyDescent="0.25">
      <c r="A54" s="48" t="str">
        <f>H5</f>
        <v>EECO06</v>
      </c>
      <c r="B54" s="47" t="str">
        <f>I5</f>
        <v xml:space="preserve"> Number of children below 18 years of age (jaunesnių nei 18 metų vaikų skaičius)</v>
      </c>
      <c r="C54" s="47" t="str">
        <f>L5</f>
        <v>Number of persons
(asmenys)</v>
      </c>
      <c r="D54" s="49">
        <v>0</v>
      </c>
      <c r="E54" s="56" t="s">
        <v>24</v>
      </c>
      <c r="F54" s="49" t="s">
        <v>25</v>
      </c>
      <c r="G54" s="49" t="s">
        <v>26</v>
      </c>
      <c r="H54" s="50">
        <f>SUM(O5,O7,O25,O37,O39)</f>
        <v>188</v>
      </c>
      <c r="I54" s="50">
        <f>SUM(P5,P7,P25,P37,P39)</f>
        <v>1214</v>
      </c>
    </row>
    <row r="55" spans="1:16" ht="45" x14ac:dyDescent="0.25">
      <c r="A55" s="39" t="str">
        <f>H9</f>
        <v>EECO06</v>
      </c>
      <c r="B55" s="6" t="str">
        <f>I9</f>
        <v xml:space="preserve"> Number of children below 18 years of age (jaunesnių nei 18 metų vaikų skaičius)</v>
      </c>
      <c r="C55" s="6" t="str">
        <f>L9</f>
        <v>Number of persons
(asmenys)</v>
      </c>
      <c r="D55" s="4">
        <v>0</v>
      </c>
      <c r="E55" s="57" t="s">
        <v>117</v>
      </c>
      <c r="F55" s="4" t="s">
        <v>25</v>
      </c>
      <c r="G55" s="4" t="s">
        <v>26</v>
      </c>
      <c r="H55" s="40">
        <f>SUM(O9,O13,O18,O22,O27,O42,O46)</f>
        <v>1115</v>
      </c>
      <c r="I55" s="40">
        <f>SUM(P9,P13,P18,P22,P27,P42,P46)</f>
        <v>7150</v>
      </c>
    </row>
    <row r="56" spans="1:16" ht="45" x14ac:dyDescent="0.25">
      <c r="A56" s="1" t="str">
        <f>H11</f>
        <v>EECO11</v>
      </c>
      <c r="B56" s="3" t="str">
        <f>I11</f>
        <v>Participants with tertiary education (asmenys, turintys tretinį išsilavinimą)</v>
      </c>
      <c r="C56" s="6" t="str">
        <f>L11</f>
        <v>Number of persons
(asmenys)</v>
      </c>
      <c r="D56" s="4">
        <v>0</v>
      </c>
      <c r="E56" s="57" t="s">
        <v>117</v>
      </c>
      <c r="F56" s="4" t="s">
        <v>25</v>
      </c>
      <c r="G56" s="4" t="s">
        <v>26</v>
      </c>
      <c r="H56" s="2">
        <f>SUM(O11,O15,O17,O21,O41,O45)</f>
        <v>1275</v>
      </c>
      <c r="I56" s="40">
        <f>SUM(P11,P15,P17,P21,P41,P45)</f>
        <v>7470</v>
      </c>
    </row>
    <row r="57" spans="1:16" ht="150" x14ac:dyDescent="0.25">
      <c r="A57" s="6" t="str">
        <f>H29</f>
        <v>Specific output</v>
      </c>
      <c r="B57" s="6" t="str">
        <f>I29</f>
        <v>Pupils from groups of people of unfavorable conditions, who receive benefit to improve accessibility to vocational education (Mokiniai iš nepalankias sąlygas turinčių asmenų grupių, kuriems buvo skirta parama profesinio mokymo prieinamumui gerinti)</v>
      </c>
      <c r="C57" s="3" t="str">
        <f>L29</f>
        <v>persons
(asmenys)</v>
      </c>
      <c r="D57" s="4">
        <v>0</v>
      </c>
      <c r="E57" s="57" t="s">
        <v>24</v>
      </c>
      <c r="F57" s="4" t="s">
        <v>25</v>
      </c>
      <c r="G57" s="4" t="s">
        <v>26</v>
      </c>
      <c r="H57" s="40">
        <f>O29</f>
        <v>20</v>
      </c>
      <c r="I57" s="40">
        <f>P29</f>
        <v>130</v>
      </c>
    </row>
    <row r="58" spans="1:16" ht="150" x14ac:dyDescent="0.25">
      <c r="A58" s="6" t="str">
        <f>H33</f>
        <v>Specific output</v>
      </c>
      <c r="B58" s="6" t="str">
        <f>I33</f>
        <v>Pupils from groups of people of unfavorable conditions, who receive benefit to improve accessibility to vocational education (Mokiniai iš nepalankias sąlygas turinčių asmenų grupių, kuriems buvo skirta parama profesinio mokymo prieinamumui gerinti)</v>
      </c>
      <c r="C58" s="3" t="str">
        <f>L33</f>
        <v>persons
(asmenys)</v>
      </c>
      <c r="D58" s="4">
        <v>0</v>
      </c>
      <c r="E58" s="57" t="s">
        <v>117</v>
      </c>
      <c r="F58" s="4" t="s">
        <v>25</v>
      </c>
      <c r="G58" s="4" t="s">
        <v>26</v>
      </c>
      <c r="H58" s="41">
        <f>O33</f>
        <v>100</v>
      </c>
      <c r="I58" s="40">
        <f>P33</f>
        <v>660</v>
      </c>
    </row>
    <row r="59" spans="1:16" ht="180" x14ac:dyDescent="0.25">
      <c r="A59" s="11" t="str">
        <f>H30</f>
        <v>Specific output</v>
      </c>
      <c r="B59" s="6" t="str">
        <f>I30</f>
        <v>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v>
      </c>
      <c r="C59" s="6" t="str">
        <f>L30</f>
        <v>persons
(asmenys)</v>
      </c>
      <c r="D59" s="4">
        <v>0</v>
      </c>
      <c r="E59" s="57" t="s">
        <v>24</v>
      </c>
      <c r="F59" s="4" t="s">
        <v>25</v>
      </c>
      <c r="G59" s="4" t="s">
        <v>26</v>
      </c>
      <c r="H59" s="40">
        <f>O30</f>
        <v>20</v>
      </c>
      <c r="I59" s="40">
        <f>P30</f>
        <v>120</v>
      </c>
    </row>
    <row r="60" spans="1:16" ht="180" x14ac:dyDescent="0.25">
      <c r="A60" s="11" t="str">
        <f>H34</f>
        <v>Specific output</v>
      </c>
      <c r="B60" s="6" t="str">
        <f>I34</f>
        <v>Socially sensitive, socially excluded groups of studends and/or weakly represented groups of students, who receive targeted benefit to increase accessibility to studies (Socialiai jautrių, socialinės atskirties ir/ ar mažai atstovaujamų grupių studentai, kuriems buvo skirta tikslinė išmoka studijų prieinamumui gerinti)</v>
      </c>
      <c r="C60" s="6" t="str">
        <f>L34</f>
        <v>persons
(asmenys)</v>
      </c>
      <c r="D60" s="4">
        <v>0</v>
      </c>
      <c r="E60" s="57" t="s">
        <v>117</v>
      </c>
      <c r="F60" s="4" t="s">
        <v>25</v>
      </c>
      <c r="G60" s="4" t="s">
        <v>26</v>
      </c>
      <c r="H60" s="41">
        <f>O34</f>
        <v>90</v>
      </c>
      <c r="I60" s="40">
        <f>P34</f>
        <v>590</v>
      </c>
    </row>
    <row r="61" spans="1:16" ht="90" x14ac:dyDescent="0.25">
      <c r="A61" s="11" t="str">
        <f>H38</f>
        <v>Specific result</v>
      </c>
      <c r="B61" s="46" t="str">
        <f>I38</f>
        <v>Percent of children, who received educational support at least for 3 months (Švietimo pagalbą ne trumpiau kaip 3 mėn. gavusių vaikų dalis)</v>
      </c>
      <c r="C61" s="3" t="str">
        <f>L38</f>
        <v>percent
(procentai)</v>
      </c>
      <c r="D61" s="1">
        <f>M38</f>
        <v>0</v>
      </c>
      <c r="E61" s="57" t="s">
        <v>24</v>
      </c>
      <c r="F61" s="4" t="s">
        <v>25</v>
      </c>
      <c r="G61" s="1">
        <v>2021</v>
      </c>
      <c r="H61" s="1" t="s">
        <v>26</v>
      </c>
      <c r="I61" s="2">
        <f>P38</f>
        <v>85</v>
      </c>
    </row>
    <row r="62" spans="1:16" ht="90" x14ac:dyDescent="0.25">
      <c r="A62" s="11" t="str">
        <f>H23</f>
        <v>Specific result</v>
      </c>
      <c r="B62" s="46" t="str">
        <f>I23</f>
        <v>Percent of children, who received educational support at least for 3 months (Švietimo pagalbą ne trumpiau kaip 3 mėn. gavusių vaikų dalis)</v>
      </c>
      <c r="C62" s="3" t="str">
        <f>L23</f>
        <v>percent
(procentai)</v>
      </c>
      <c r="D62" s="1">
        <f>M23</f>
        <v>0</v>
      </c>
      <c r="E62" s="57" t="s">
        <v>117</v>
      </c>
      <c r="F62" s="4" t="s">
        <v>25</v>
      </c>
      <c r="G62" s="1">
        <v>2021</v>
      </c>
      <c r="H62" s="1" t="s">
        <v>26</v>
      </c>
      <c r="I62" s="2">
        <f>P23</f>
        <v>85</v>
      </c>
    </row>
    <row r="63" spans="1:16" ht="90" x14ac:dyDescent="0.25">
      <c r="A63" s="11" t="s">
        <v>27</v>
      </c>
      <c r="B63" s="6" t="str">
        <f>I47</f>
        <v>Part of persons, who have acquired qualification after having participated in  trainings (Asmenų, kurie dalyvavę mokymuose įgijo kompetenciją, dalis)</v>
      </c>
      <c r="C63" s="3" t="str">
        <f>L47</f>
        <v>percent
(procentai)</v>
      </c>
      <c r="D63" s="1">
        <f>M47</f>
        <v>0</v>
      </c>
      <c r="E63" s="3" t="s">
        <v>117</v>
      </c>
      <c r="F63" s="1" t="s">
        <v>25</v>
      </c>
      <c r="G63" s="1">
        <v>2021</v>
      </c>
      <c r="H63" s="1" t="s">
        <v>26</v>
      </c>
      <c r="I63" s="2">
        <f>P47</f>
        <v>80</v>
      </c>
    </row>
    <row r="64" spans="1:16" ht="219.75" customHeight="1" x14ac:dyDescent="0.25">
      <c r="A64" s="11" t="str">
        <f>H26</f>
        <v>Specific result</v>
      </c>
      <c r="B64" s="46" t="str">
        <f>I26</f>
        <v>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v>
      </c>
      <c r="C64" s="3" t="str">
        <f>L26</f>
        <v>percent
(procentai)</v>
      </c>
      <c r="D64" s="1">
        <f>M26</f>
        <v>0</v>
      </c>
      <c r="E64" s="57" t="s">
        <v>24</v>
      </c>
      <c r="F64" s="4" t="s">
        <v>25</v>
      </c>
      <c r="G64" s="1">
        <v>2021</v>
      </c>
      <c r="H64" s="1" t="s">
        <v>26</v>
      </c>
      <c r="I64" s="2">
        <f>P26</f>
        <v>80</v>
      </c>
    </row>
    <row r="65" spans="1:9" ht="216.75" customHeight="1" x14ac:dyDescent="0.25">
      <c r="A65" s="11" t="str">
        <f>H28</f>
        <v>Specific result</v>
      </c>
      <c r="B65" s="46" t="str">
        <f>I28</f>
        <v>Percent of children developing in families of social risk and obtaining compulsory education according to pre-school or pre-primary educational programs at least 6 months (Vaikų, augančių socialinės rizikos šeimose, kurie yra ugdomi pagal ikimokyklinio ar priešmokyklinio ugdymo programas ne trumpiau kaip 6 mėn., dalis)</v>
      </c>
      <c r="C65" s="3" t="str">
        <f>L28</f>
        <v>percent
(procentai)</v>
      </c>
      <c r="D65" s="1">
        <f>M28</f>
        <v>0</v>
      </c>
      <c r="E65" s="57" t="s">
        <v>117</v>
      </c>
      <c r="F65" s="4" t="s">
        <v>25</v>
      </c>
      <c r="G65" s="4">
        <v>2021</v>
      </c>
      <c r="H65" s="4" t="s">
        <v>26</v>
      </c>
      <c r="I65" s="40">
        <f>P28</f>
        <v>80</v>
      </c>
    </row>
    <row r="66" spans="1:9" ht="165" x14ac:dyDescent="0.25">
      <c r="A66" s="11" t="str">
        <f>H31</f>
        <v>Specific result</v>
      </c>
      <c r="B66" s="46" t="str">
        <f>I31</f>
        <v>Percent of pupils from groups of people of unfavorable conditions, who receive benefit to improve accessibility to vocational education (Mokinių iš nepalankias sąlygas turinčių asmenų grupių, kuriems buvo skirta parama profesinio mokymo prieinamumui gerinti, dalis)</v>
      </c>
      <c r="C66" s="57" t="str">
        <f>L31</f>
        <v>percent
(procentai)</v>
      </c>
      <c r="D66" s="4">
        <f>M31</f>
        <v>0</v>
      </c>
      <c r="E66" s="57" t="s">
        <v>24</v>
      </c>
      <c r="F66" s="4" t="s">
        <v>25</v>
      </c>
      <c r="G66" s="4">
        <v>2021</v>
      </c>
      <c r="H66" s="4" t="s">
        <v>26</v>
      </c>
      <c r="I66" s="40">
        <f>P31</f>
        <v>4</v>
      </c>
    </row>
    <row r="67" spans="1:9" ht="165" x14ac:dyDescent="0.25">
      <c r="A67" s="11" t="str">
        <f>H35</f>
        <v>Specific result</v>
      </c>
      <c r="B67" s="46" t="str">
        <f>I35</f>
        <v>Percent of pupils from groups of people of unfavorable conditions, who receive benefit to improve accessibility to vocational education (Mokinių iš nepalankias sąlygas turinčių asmenų grupių, kuriems buvo skirta parama profesinio mokymo prieinamumui gerinti, dalis)</v>
      </c>
      <c r="C67" s="57" t="str">
        <f>L35</f>
        <v>percent
(procentai)</v>
      </c>
      <c r="D67" s="4">
        <f>M35</f>
        <v>0</v>
      </c>
      <c r="E67" s="57" t="s">
        <v>117</v>
      </c>
      <c r="F67" s="4" t="s">
        <v>25</v>
      </c>
      <c r="G67" s="4">
        <v>2021</v>
      </c>
      <c r="H67" s="4" t="s">
        <v>26</v>
      </c>
      <c r="I67" s="41">
        <f>P35</f>
        <v>4</v>
      </c>
    </row>
    <row r="68" spans="1:9" ht="195" x14ac:dyDescent="0.25">
      <c r="A68" s="11" t="str">
        <f>H32</f>
        <v>Specific result</v>
      </c>
      <c r="B68" s="46" t="str">
        <f>I32</f>
        <v>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v>
      </c>
      <c r="C68" s="57" t="str">
        <f>L32</f>
        <v>percent
(procentai)</v>
      </c>
      <c r="D68" s="4">
        <f>M32</f>
        <v>1.59</v>
      </c>
      <c r="E68" s="57" t="s">
        <v>24</v>
      </c>
      <c r="F68" s="4" t="s">
        <v>25</v>
      </c>
      <c r="G68" s="4">
        <v>2021</v>
      </c>
      <c r="H68" s="4" t="s">
        <v>26</v>
      </c>
      <c r="I68" s="4">
        <f>P32</f>
        <v>1.29</v>
      </c>
    </row>
    <row r="69" spans="1:9" ht="195" x14ac:dyDescent="0.25">
      <c r="A69" s="11" t="str">
        <f>H36</f>
        <v>Specific result</v>
      </c>
      <c r="B69" s="46" t="str">
        <f>I36</f>
        <v>Percent of socially sensitive, socially excluded groups of studends and/or weakly represented groups of students, who receive targeted benefit to increase accessibility to studies (Socialiai jautrių, socialinės atskirties ir/ar mažai atstovaujamų grupių studentų, gavusių tikslinę išmoką studijų prieinamumui gerinti, dalis)</v>
      </c>
      <c r="C69" s="57" t="str">
        <f>L36</f>
        <v>percent
(procentai)</v>
      </c>
      <c r="D69" s="4">
        <f>M36</f>
        <v>1.59</v>
      </c>
      <c r="E69" s="57" t="s">
        <v>117</v>
      </c>
      <c r="F69" s="4" t="s">
        <v>25</v>
      </c>
      <c r="G69" s="4">
        <v>2021</v>
      </c>
      <c r="H69" s="4" t="s">
        <v>26</v>
      </c>
      <c r="I69" s="54">
        <f>P36</f>
        <v>1.29</v>
      </c>
    </row>
    <row r="70" spans="1:9" x14ac:dyDescent="0.25">
      <c r="D70">
        <f>SUM(D54:D69)</f>
        <v>3.18</v>
      </c>
      <c r="H70" s="45">
        <f>SUM(H54:H69)</f>
        <v>2808</v>
      </c>
      <c r="I70" s="45">
        <f>SUM(I54:I69)</f>
        <v>17754.580000000002</v>
      </c>
    </row>
  </sheetData>
  <mergeCells count="113">
    <mergeCell ref="K17:K24"/>
    <mergeCell ref="F41:F44"/>
    <mergeCell ref="G41:G44"/>
    <mergeCell ref="J41:J48"/>
    <mergeCell ref="K41:K48"/>
    <mergeCell ref="F45:F48"/>
    <mergeCell ref="G45:G48"/>
    <mergeCell ref="F37:F38"/>
    <mergeCell ref="G37:G38"/>
    <mergeCell ref="J37:J40"/>
    <mergeCell ref="K37:K40"/>
    <mergeCell ref="K25:K28"/>
    <mergeCell ref="F39:F40"/>
    <mergeCell ref="G39:G40"/>
    <mergeCell ref="J29:J32"/>
    <mergeCell ref="K29:K36"/>
    <mergeCell ref="F33:F36"/>
    <mergeCell ref="G33:G36"/>
    <mergeCell ref="J33:J36"/>
    <mergeCell ref="F17:F20"/>
    <mergeCell ref="G17:G20"/>
    <mergeCell ref="G25:G26"/>
    <mergeCell ref="F29:F32"/>
    <mergeCell ref="G29:G32"/>
    <mergeCell ref="E33:E36"/>
    <mergeCell ref="E9:E12"/>
    <mergeCell ref="E25:E26"/>
    <mergeCell ref="E29:E32"/>
    <mergeCell ref="A29:A36"/>
    <mergeCell ref="E17:E20"/>
    <mergeCell ref="J25:J26"/>
    <mergeCell ref="E21:E24"/>
    <mergeCell ref="F21:F24"/>
    <mergeCell ref="G21:G24"/>
    <mergeCell ref="E27:E28"/>
    <mergeCell ref="F27:F28"/>
    <mergeCell ref="G27:G28"/>
    <mergeCell ref="J27:J28"/>
    <mergeCell ref="J17:J24"/>
    <mergeCell ref="F25:F26"/>
    <mergeCell ref="B29:B36"/>
    <mergeCell ref="D29:D36"/>
    <mergeCell ref="C33:C36"/>
    <mergeCell ref="A37:A48"/>
    <mergeCell ref="B37:B40"/>
    <mergeCell ref="C37:C38"/>
    <mergeCell ref="D37:D38"/>
    <mergeCell ref="E37:E38"/>
    <mergeCell ref="C45:C48"/>
    <mergeCell ref="D45:D48"/>
    <mergeCell ref="E45:E48"/>
    <mergeCell ref="C39:C40"/>
    <mergeCell ref="D39:D40"/>
    <mergeCell ref="E39:E40"/>
    <mergeCell ref="B41:B48"/>
    <mergeCell ref="C41:C44"/>
    <mergeCell ref="D41:D44"/>
    <mergeCell ref="E41:E44"/>
    <mergeCell ref="B5:B8"/>
    <mergeCell ref="A5:A16"/>
    <mergeCell ref="C13:C16"/>
    <mergeCell ref="C21:C24"/>
    <mergeCell ref="A17:A24"/>
    <mergeCell ref="B17:B24"/>
    <mergeCell ref="C17:C20"/>
    <mergeCell ref="D9:D12"/>
    <mergeCell ref="C29:C32"/>
    <mergeCell ref="D17:D20"/>
    <mergeCell ref="D21:D24"/>
    <mergeCell ref="D25:D26"/>
    <mergeCell ref="B25:B28"/>
    <mergeCell ref="A25:A28"/>
    <mergeCell ref="C27:C28"/>
    <mergeCell ref="D27:D28"/>
    <mergeCell ref="C25:C26"/>
    <mergeCell ref="D7:D8"/>
    <mergeCell ref="C9:C12"/>
    <mergeCell ref="C5:C6"/>
    <mergeCell ref="J5:J8"/>
    <mergeCell ref="K5:K8"/>
    <mergeCell ref="G7:G8"/>
    <mergeCell ref="C7:C8"/>
    <mergeCell ref="F5:F6"/>
    <mergeCell ref="E5:E6"/>
    <mergeCell ref="E7:E8"/>
    <mergeCell ref="F7:F8"/>
    <mergeCell ref="F9:F12"/>
    <mergeCell ref="K9:K16"/>
    <mergeCell ref="D5:D6"/>
    <mergeCell ref="S3:S4"/>
    <mergeCell ref="A1:J1"/>
    <mergeCell ref="R3:R4"/>
    <mergeCell ref="L3:L4"/>
    <mergeCell ref="M3:N3"/>
    <mergeCell ref="O3:O4"/>
    <mergeCell ref="P3:P4"/>
    <mergeCell ref="Q3:Q4"/>
    <mergeCell ref="J9:J16"/>
    <mergeCell ref="D13:D16"/>
    <mergeCell ref="A3:A4"/>
    <mergeCell ref="C3:C4"/>
    <mergeCell ref="D3:F3"/>
    <mergeCell ref="G3:G4"/>
    <mergeCell ref="B3:B4"/>
    <mergeCell ref="E13:E16"/>
    <mergeCell ref="F13:F16"/>
    <mergeCell ref="G13:G16"/>
    <mergeCell ref="B9:B16"/>
    <mergeCell ref="G5:G6"/>
    <mergeCell ref="J3:J4"/>
    <mergeCell ref="H3:I3"/>
    <mergeCell ref="G9:G12"/>
    <mergeCell ref="K3:K4"/>
  </mergeCells>
  <pageMargins left="0.7" right="0.7" top="0.75" bottom="0.75" header="0.3" footer="0.3"/>
  <pageSetup paperSize="8"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0"/>
  <sheetViews>
    <sheetView zoomScale="75" zoomScaleNormal="75" workbookViewId="0">
      <selection activeCell="C18" sqref="C18"/>
    </sheetView>
  </sheetViews>
  <sheetFormatPr defaultColWidth="9.140625" defaultRowHeight="15" x14ac:dyDescent="0.25"/>
  <cols>
    <col min="1" max="1" width="9.140625" style="18"/>
    <col min="2" max="2" width="37" style="19" bestFit="1" customWidth="1"/>
    <col min="3" max="3" width="121.140625" style="20" customWidth="1"/>
    <col min="4" max="16384" width="9.140625" style="14"/>
  </cols>
  <sheetData>
    <row r="1" spans="1:3" x14ac:dyDescent="0.25">
      <c r="A1" s="3" t="s">
        <v>47</v>
      </c>
      <c r="B1" s="22" t="s">
        <v>48</v>
      </c>
      <c r="C1" s="23" t="s">
        <v>49</v>
      </c>
    </row>
    <row r="2" spans="1:3" x14ac:dyDescent="0.25">
      <c r="A2" s="3">
        <v>1</v>
      </c>
      <c r="B2" s="22" t="s">
        <v>42</v>
      </c>
      <c r="C2" s="23" t="s">
        <v>50</v>
      </c>
    </row>
    <row r="3" spans="1:3" ht="30" x14ac:dyDescent="0.25">
      <c r="A3" s="3">
        <f t="shared" ref="A3:A19" si="0">A2+1</f>
        <v>2</v>
      </c>
      <c r="B3" s="22" t="s">
        <v>43</v>
      </c>
      <c r="C3" s="42" t="s">
        <v>51</v>
      </c>
    </row>
    <row r="4" spans="1:3" x14ac:dyDescent="0.25">
      <c r="A4" s="3">
        <f t="shared" si="0"/>
        <v>3</v>
      </c>
      <c r="B4" s="22" t="s">
        <v>52</v>
      </c>
      <c r="C4" s="23" t="s">
        <v>53</v>
      </c>
    </row>
    <row r="5" spans="1:3" x14ac:dyDescent="0.25">
      <c r="A5" s="3">
        <f t="shared" si="0"/>
        <v>4</v>
      </c>
      <c r="B5" s="22" t="s">
        <v>54</v>
      </c>
      <c r="C5" s="23" t="s">
        <v>55</v>
      </c>
    </row>
    <row r="6" spans="1:3" x14ac:dyDescent="0.25">
      <c r="A6" s="3">
        <f t="shared" si="0"/>
        <v>5</v>
      </c>
      <c r="B6" s="22" t="s">
        <v>10</v>
      </c>
      <c r="C6" s="43">
        <v>0</v>
      </c>
    </row>
    <row r="7" spans="1:3" x14ac:dyDescent="0.25">
      <c r="A7" s="3">
        <f t="shared" si="0"/>
        <v>6</v>
      </c>
      <c r="B7" s="22" t="s">
        <v>56</v>
      </c>
      <c r="C7" s="23" t="s">
        <v>57</v>
      </c>
    </row>
    <row r="8" spans="1:3" x14ac:dyDescent="0.25">
      <c r="A8" s="3">
        <f t="shared" si="0"/>
        <v>7</v>
      </c>
      <c r="B8" s="22" t="s">
        <v>12</v>
      </c>
      <c r="C8" s="43">
        <v>80</v>
      </c>
    </row>
    <row r="9" spans="1:3" x14ac:dyDescent="0.25">
      <c r="A9" s="3">
        <f t="shared" si="0"/>
        <v>8</v>
      </c>
      <c r="B9" s="22" t="s">
        <v>58</v>
      </c>
      <c r="C9" s="23" t="s">
        <v>59</v>
      </c>
    </row>
    <row r="10" spans="1:3" ht="30" x14ac:dyDescent="0.25">
      <c r="A10" s="3">
        <f t="shared" si="0"/>
        <v>9</v>
      </c>
      <c r="B10" s="22" t="s">
        <v>60</v>
      </c>
      <c r="C10" s="22" t="s">
        <v>61</v>
      </c>
    </row>
    <row r="11" spans="1:3" s="16" customFormat="1" ht="330" x14ac:dyDescent="0.25">
      <c r="A11" s="24">
        <f t="shared" si="0"/>
        <v>10</v>
      </c>
      <c r="B11" s="25" t="s">
        <v>62</v>
      </c>
      <c r="C11" s="44" t="s">
        <v>63</v>
      </c>
    </row>
    <row r="12" spans="1:3" x14ac:dyDescent="0.25">
      <c r="A12" s="3">
        <f t="shared" si="0"/>
        <v>11</v>
      </c>
      <c r="B12" s="22" t="s">
        <v>64</v>
      </c>
      <c r="C12" s="23" t="s">
        <v>65</v>
      </c>
    </row>
    <row r="13" spans="1:3" x14ac:dyDescent="0.25">
      <c r="A13" s="3">
        <f t="shared" si="0"/>
        <v>12</v>
      </c>
      <c r="B13" s="22" t="s">
        <v>66</v>
      </c>
      <c r="C13" s="23" t="s">
        <v>67</v>
      </c>
    </row>
    <row r="14" spans="1:3" x14ac:dyDescent="0.25">
      <c r="A14" s="3">
        <f t="shared" si="0"/>
        <v>13</v>
      </c>
      <c r="B14" s="22" t="s">
        <v>68</v>
      </c>
      <c r="C14" s="23" t="s">
        <v>69</v>
      </c>
    </row>
    <row r="15" spans="1:3" ht="30" x14ac:dyDescent="0.25">
      <c r="A15" s="3">
        <f t="shared" si="0"/>
        <v>14</v>
      </c>
      <c r="B15" s="22" t="s">
        <v>70</v>
      </c>
      <c r="C15" s="23" t="s">
        <v>71</v>
      </c>
    </row>
    <row r="16" spans="1:3" x14ac:dyDescent="0.25">
      <c r="A16" s="3">
        <f t="shared" si="0"/>
        <v>15</v>
      </c>
      <c r="B16" s="22" t="s">
        <v>72</v>
      </c>
      <c r="C16" s="23" t="s">
        <v>73</v>
      </c>
    </row>
    <row r="17" spans="1:3" x14ac:dyDescent="0.25">
      <c r="A17" s="3">
        <f t="shared" si="0"/>
        <v>16</v>
      </c>
      <c r="B17" s="22" t="s">
        <v>74</v>
      </c>
      <c r="C17" s="23" t="s">
        <v>75</v>
      </c>
    </row>
    <row r="18" spans="1:3" x14ac:dyDescent="0.25">
      <c r="A18" s="3">
        <f t="shared" si="0"/>
        <v>17</v>
      </c>
      <c r="B18" s="22" t="s">
        <v>76</v>
      </c>
      <c r="C18" s="23" t="s">
        <v>77</v>
      </c>
    </row>
    <row r="19" spans="1:3" x14ac:dyDescent="0.25">
      <c r="A19" s="3">
        <f t="shared" si="0"/>
        <v>18</v>
      </c>
      <c r="B19" s="22" t="s">
        <v>78</v>
      </c>
      <c r="C19" s="23" t="s">
        <v>79</v>
      </c>
    </row>
    <row r="20" spans="1:3" x14ac:dyDescent="0.25">
      <c r="C20"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zoomScale="75" zoomScaleNormal="75" workbookViewId="0">
      <selection activeCell="C33" sqref="C33"/>
    </sheetView>
  </sheetViews>
  <sheetFormatPr defaultColWidth="9.140625" defaultRowHeight="15" x14ac:dyDescent="0.25"/>
  <cols>
    <col min="1" max="1" width="7.5703125" style="27" bestFit="1" customWidth="1"/>
    <col min="2" max="2" width="24" customWidth="1"/>
    <col min="3" max="3" width="102.140625" customWidth="1"/>
    <col min="4" max="4" width="53.7109375" customWidth="1"/>
  </cols>
  <sheetData>
    <row r="1" spans="1:4" x14ac:dyDescent="0.25">
      <c r="A1" s="24" t="s">
        <v>47</v>
      </c>
      <c r="B1" s="24" t="s">
        <v>48</v>
      </c>
      <c r="C1" s="24" t="s">
        <v>49</v>
      </c>
    </row>
    <row r="2" spans="1:4" x14ac:dyDescent="0.25">
      <c r="A2" s="24">
        <v>1</v>
      </c>
      <c r="B2" s="15" t="s">
        <v>42</v>
      </c>
      <c r="C2" s="15" t="s">
        <v>50</v>
      </c>
    </row>
    <row r="3" spans="1:4" x14ac:dyDescent="0.25">
      <c r="A3" s="24">
        <f t="shared" ref="A3:A19" si="0">A2+1</f>
        <v>2</v>
      </c>
      <c r="B3" s="15" t="s">
        <v>43</v>
      </c>
      <c r="C3" s="15" t="s">
        <v>80</v>
      </c>
      <c r="D3" s="7"/>
    </row>
    <row r="4" spans="1:4" x14ac:dyDescent="0.25">
      <c r="A4" s="24">
        <f t="shared" si="0"/>
        <v>3</v>
      </c>
      <c r="B4" s="15" t="s">
        <v>52</v>
      </c>
      <c r="C4" s="15" t="s">
        <v>53</v>
      </c>
      <c r="D4" s="10"/>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t="s">
        <v>57</v>
      </c>
    </row>
    <row r="8" spans="1:4" x14ac:dyDescent="0.25">
      <c r="A8" s="24">
        <f t="shared" si="0"/>
        <v>7</v>
      </c>
      <c r="B8" s="15" t="s">
        <v>12</v>
      </c>
      <c r="C8" s="15">
        <v>85</v>
      </c>
    </row>
    <row r="9" spans="1:4" x14ac:dyDescent="0.25">
      <c r="A9" s="24">
        <f t="shared" si="0"/>
        <v>8</v>
      </c>
      <c r="B9" s="15" t="s">
        <v>58</v>
      </c>
      <c r="C9" s="15" t="s">
        <v>59</v>
      </c>
    </row>
    <row r="10" spans="1:4" ht="30" x14ac:dyDescent="0.25">
      <c r="A10" s="24">
        <f t="shared" si="0"/>
        <v>9</v>
      </c>
      <c r="B10" s="15" t="s">
        <v>60</v>
      </c>
      <c r="C10" s="15" t="s">
        <v>81</v>
      </c>
    </row>
    <row r="11" spans="1:4" ht="105" x14ac:dyDescent="0.25">
      <c r="A11" s="24">
        <f t="shared" si="0"/>
        <v>10</v>
      </c>
      <c r="B11" s="15" t="s">
        <v>62</v>
      </c>
      <c r="C11" s="15" t="s">
        <v>82</v>
      </c>
    </row>
    <row r="12" spans="1:4" x14ac:dyDescent="0.25">
      <c r="A12" s="24">
        <f t="shared" si="0"/>
        <v>11</v>
      </c>
      <c r="B12" s="15" t="s">
        <v>64</v>
      </c>
      <c r="C12" s="15" t="s">
        <v>65</v>
      </c>
    </row>
    <row r="13" spans="1:4" ht="30" x14ac:dyDescent="0.25">
      <c r="A13" s="24">
        <f t="shared" si="0"/>
        <v>12</v>
      </c>
      <c r="B13" s="15" t="s">
        <v>66</v>
      </c>
      <c r="C13" s="15" t="s">
        <v>83</v>
      </c>
    </row>
    <row r="14" spans="1:4" x14ac:dyDescent="0.25">
      <c r="A14" s="24">
        <f t="shared" si="0"/>
        <v>13</v>
      </c>
      <c r="B14" s="15" t="s">
        <v>68</v>
      </c>
      <c r="C14" s="15" t="s">
        <v>69</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x14ac:dyDescent="0.25">
      <c r="A18" s="24">
        <f t="shared" si="0"/>
        <v>17</v>
      </c>
      <c r="B18" s="15" t="s">
        <v>76</v>
      </c>
      <c r="C18" s="15" t="s">
        <v>85</v>
      </c>
    </row>
    <row r="19" spans="1:3" x14ac:dyDescent="0.25">
      <c r="A19" s="24">
        <f t="shared" si="0"/>
        <v>18</v>
      </c>
      <c r="B19" s="15" t="s">
        <v>78</v>
      </c>
      <c r="C19" s="15" t="s">
        <v>79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9"/>
  <sheetViews>
    <sheetView topLeftCell="A2" zoomScale="75" zoomScaleNormal="75" workbookViewId="0">
      <selection activeCell="D22" sqref="D22:D25"/>
    </sheetView>
  </sheetViews>
  <sheetFormatPr defaultColWidth="9.140625" defaultRowHeight="15" x14ac:dyDescent="0.25"/>
  <cols>
    <col min="1" max="1" width="7.5703125" style="32" bestFit="1" customWidth="1"/>
    <col min="2" max="2" width="19.140625" style="33" bestFit="1" customWidth="1"/>
    <col min="3" max="3" width="94.7109375" style="33" customWidth="1"/>
    <col min="4" max="4" width="45.28515625" style="33" customWidth="1"/>
    <col min="5" max="16384" width="9.140625" style="33"/>
  </cols>
  <sheetData>
    <row r="1" spans="1:4" s="32" customFormat="1" x14ac:dyDescent="0.25">
      <c r="A1" s="24" t="s">
        <v>47</v>
      </c>
      <c r="B1" s="24" t="s">
        <v>48</v>
      </c>
      <c r="C1" s="24" t="s">
        <v>49</v>
      </c>
    </row>
    <row r="2" spans="1:4" x14ac:dyDescent="0.25">
      <c r="A2" s="24">
        <v>1</v>
      </c>
      <c r="B2" s="15" t="s">
        <v>42</v>
      </c>
      <c r="C2" s="15" t="s">
        <v>50</v>
      </c>
    </row>
    <row r="3" spans="1:4" ht="30" x14ac:dyDescent="0.25">
      <c r="A3" s="24">
        <f t="shared" ref="A3:A19" si="0">A2+1</f>
        <v>2</v>
      </c>
      <c r="B3" s="15" t="s">
        <v>43</v>
      </c>
      <c r="C3" s="15" t="s">
        <v>144</v>
      </c>
      <c r="D3" s="34"/>
    </row>
    <row r="4" spans="1:4" x14ac:dyDescent="0.25">
      <c r="A4" s="24">
        <f t="shared" si="0"/>
        <v>3</v>
      </c>
      <c r="B4" s="15" t="s">
        <v>52</v>
      </c>
      <c r="C4" s="15" t="s">
        <v>53</v>
      </c>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t="s">
        <v>57</v>
      </c>
    </row>
    <row r="8" spans="1:4" x14ac:dyDescent="0.25">
      <c r="A8" s="24">
        <f t="shared" si="0"/>
        <v>7</v>
      </c>
      <c r="B8" s="15" t="s">
        <v>12</v>
      </c>
      <c r="C8" s="15">
        <v>80</v>
      </c>
    </row>
    <row r="9" spans="1:4" x14ac:dyDescent="0.25">
      <c r="A9" s="24">
        <f t="shared" si="0"/>
        <v>8</v>
      </c>
      <c r="B9" s="15" t="s">
        <v>58</v>
      </c>
      <c r="C9" s="15" t="s">
        <v>59</v>
      </c>
    </row>
    <row r="10" spans="1:4" ht="30" x14ac:dyDescent="0.25">
      <c r="A10" s="24">
        <f t="shared" si="0"/>
        <v>9</v>
      </c>
      <c r="B10" s="15" t="s">
        <v>60</v>
      </c>
      <c r="C10" s="15" t="s">
        <v>81</v>
      </c>
    </row>
    <row r="11" spans="1:4" ht="60" x14ac:dyDescent="0.25">
      <c r="A11" s="24">
        <f t="shared" si="0"/>
        <v>10</v>
      </c>
      <c r="B11" s="15" t="s">
        <v>62</v>
      </c>
      <c r="C11" s="15" t="s">
        <v>145</v>
      </c>
      <c r="D11" s="35"/>
    </row>
    <row r="12" spans="1:4" x14ac:dyDescent="0.25">
      <c r="A12" s="24">
        <f t="shared" si="0"/>
        <v>11</v>
      </c>
      <c r="B12" s="15" t="s">
        <v>64</v>
      </c>
      <c r="C12" s="15" t="s">
        <v>65</v>
      </c>
    </row>
    <row r="13" spans="1:4" ht="30" x14ac:dyDescent="0.25">
      <c r="A13" s="24">
        <f t="shared" si="0"/>
        <v>12</v>
      </c>
      <c r="B13" s="15" t="s">
        <v>66</v>
      </c>
      <c r="C13" s="15" t="s">
        <v>83</v>
      </c>
    </row>
    <row r="14" spans="1:4" x14ac:dyDescent="0.25">
      <c r="A14" s="24">
        <f t="shared" si="0"/>
        <v>13</v>
      </c>
      <c r="B14" s="15" t="s">
        <v>68</v>
      </c>
      <c r="C14" s="15" t="s">
        <v>69</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x14ac:dyDescent="0.25">
      <c r="A18" s="24">
        <f t="shared" si="0"/>
        <v>17</v>
      </c>
      <c r="B18" s="15" t="s">
        <v>76</v>
      </c>
      <c r="C18" s="15" t="s">
        <v>85</v>
      </c>
    </row>
    <row r="19" spans="1:3" x14ac:dyDescent="0.25">
      <c r="A19" s="24">
        <f t="shared" si="0"/>
        <v>18</v>
      </c>
      <c r="B19" s="15" t="s">
        <v>78</v>
      </c>
      <c r="C19" s="15" t="s">
        <v>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zoomScale="75" zoomScaleNormal="75" workbookViewId="0">
      <selection activeCell="C18" sqref="C18"/>
    </sheetView>
  </sheetViews>
  <sheetFormatPr defaultColWidth="9.140625" defaultRowHeight="15" x14ac:dyDescent="0.25"/>
  <cols>
    <col min="1" max="1" width="7.5703125" style="28" bestFit="1" customWidth="1"/>
    <col min="2" max="2" width="24.28515625" style="29" customWidth="1"/>
    <col min="3" max="3" width="130" style="29" customWidth="1"/>
    <col min="4" max="16384" width="9.140625" style="29"/>
  </cols>
  <sheetData>
    <row r="1" spans="1:3" x14ac:dyDescent="0.25">
      <c r="A1" s="1" t="s">
        <v>47</v>
      </c>
      <c r="B1" s="1" t="s">
        <v>48</v>
      </c>
      <c r="C1" s="1" t="s">
        <v>49</v>
      </c>
    </row>
    <row r="2" spans="1:3" x14ac:dyDescent="0.25">
      <c r="A2" s="1">
        <v>1</v>
      </c>
      <c r="B2" s="15" t="s">
        <v>42</v>
      </c>
      <c r="C2" s="30" t="s">
        <v>86</v>
      </c>
    </row>
    <row r="3" spans="1:3" x14ac:dyDescent="0.25">
      <c r="A3" s="1">
        <f t="shared" ref="A3:A19" si="0">A2+1</f>
        <v>2</v>
      </c>
      <c r="B3" s="15" t="s">
        <v>43</v>
      </c>
      <c r="C3" s="15" t="s">
        <v>87</v>
      </c>
    </row>
    <row r="4" spans="1:3" x14ac:dyDescent="0.25">
      <c r="A4" s="1">
        <f t="shared" si="0"/>
        <v>3</v>
      </c>
      <c r="B4" s="15" t="s">
        <v>52</v>
      </c>
      <c r="C4" s="30" t="s">
        <v>88</v>
      </c>
    </row>
    <row r="5" spans="1:3" x14ac:dyDescent="0.25">
      <c r="A5" s="1">
        <f t="shared" si="0"/>
        <v>4</v>
      </c>
      <c r="B5" s="15" t="s">
        <v>54</v>
      </c>
      <c r="C5" s="30" t="s">
        <v>89</v>
      </c>
    </row>
    <row r="6" spans="1:3" x14ac:dyDescent="0.25">
      <c r="A6" s="1">
        <f t="shared" si="0"/>
        <v>5</v>
      </c>
      <c r="B6" s="15" t="s">
        <v>10</v>
      </c>
      <c r="C6" s="30">
        <v>0</v>
      </c>
    </row>
    <row r="7" spans="1:3" x14ac:dyDescent="0.25">
      <c r="A7" s="1">
        <f t="shared" si="0"/>
        <v>6</v>
      </c>
      <c r="B7" s="15" t="s">
        <v>56</v>
      </c>
      <c r="C7" s="30" t="s">
        <v>90</v>
      </c>
    </row>
    <row r="8" spans="1:3" x14ac:dyDescent="0.25">
      <c r="A8" s="1">
        <f t="shared" si="0"/>
        <v>7</v>
      </c>
      <c r="B8" s="15" t="s">
        <v>12</v>
      </c>
      <c r="C8" s="30" t="s">
        <v>91</v>
      </c>
    </row>
    <row r="9" spans="1:3" x14ac:dyDescent="0.25">
      <c r="A9" s="1">
        <f t="shared" si="0"/>
        <v>8</v>
      </c>
      <c r="B9" s="15" t="s">
        <v>58</v>
      </c>
      <c r="C9" s="30" t="s">
        <v>59</v>
      </c>
    </row>
    <row r="10" spans="1:3" ht="30" x14ac:dyDescent="0.25">
      <c r="A10" s="1">
        <f t="shared" si="0"/>
        <v>9</v>
      </c>
      <c r="B10" s="15" t="s">
        <v>60</v>
      </c>
      <c r="C10" s="15" t="s">
        <v>81</v>
      </c>
    </row>
    <row r="11" spans="1:3" ht="330" x14ac:dyDescent="0.25">
      <c r="A11" s="1">
        <f t="shared" si="0"/>
        <v>10</v>
      </c>
      <c r="B11" s="15" t="s">
        <v>62</v>
      </c>
      <c r="C11" s="15" t="s">
        <v>92</v>
      </c>
    </row>
    <row r="12" spans="1:3" x14ac:dyDescent="0.25">
      <c r="A12" s="1">
        <f t="shared" si="0"/>
        <v>11</v>
      </c>
      <c r="B12" s="15" t="s">
        <v>64</v>
      </c>
      <c r="C12" s="30" t="s">
        <v>65</v>
      </c>
    </row>
    <row r="13" spans="1:3" ht="30" x14ac:dyDescent="0.25">
      <c r="A13" s="1">
        <f t="shared" si="0"/>
        <v>12</v>
      </c>
      <c r="B13" s="15" t="s">
        <v>66</v>
      </c>
      <c r="C13" s="30" t="s">
        <v>67</v>
      </c>
    </row>
    <row r="14" spans="1:3" ht="30" x14ac:dyDescent="0.25">
      <c r="A14" s="1">
        <f t="shared" si="0"/>
        <v>13</v>
      </c>
      <c r="B14" s="15" t="s">
        <v>68</v>
      </c>
      <c r="C14" s="15" t="s">
        <v>93</v>
      </c>
    </row>
    <row r="15" spans="1:3" x14ac:dyDescent="0.25">
      <c r="A15" s="1">
        <f t="shared" si="0"/>
        <v>14</v>
      </c>
      <c r="B15" s="15" t="s">
        <v>70</v>
      </c>
      <c r="C15" s="15" t="s">
        <v>94</v>
      </c>
    </row>
    <row r="16" spans="1:3" x14ac:dyDescent="0.25">
      <c r="A16" s="1">
        <f t="shared" si="0"/>
        <v>15</v>
      </c>
      <c r="B16" s="15" t="s">
        <v>72</v>
      </c>
      <c r="C16" s="15" t="s">
        <v>73</v>
      </c>
    </row>
    <row r="17" spans="1:16" ht="30" x14ac:dyDescent="0.25">
      <c r="A17" s="1">
        <f t="shared" si="0"/>
        <v>16</v>
      </c>
      <c r="B17" s="15" t="s">
        <v>74</v>
      </c>
      <c r="C17" s="30" t="s">
        <v>95</v>
      </c>
    </row>
    <row r="18" spans="1:16" ht="30" x14ac:dyDescent="0.25">
      <c r="A18" s="1">
        <f t="shared" si="0"/>
        <v>17</v>
      </c>
      <c r="B18" s="15" t="s">
        <v>76</v>
      </c>
      <c r="C18" s="15" t="s">
        <v>96</v>
      </c>
      <c r="L18" s="5"/>
      <c r="M18" s="5"/>
      <c r="N18" s="5"/>
      <c r="O18" s="5"/>
      <c r="P18" s="5"/>
    </row>
    <row r="19" spans="1:16" x14ac:dyDescent="0.25">
      <c r="A19" s="1">
        <f t="shared" si="0"/>
        <v>18</v>
      </c>
      <c r="B19" s="15" t="s">
        <v>78</v>
      </c>
      <c r="C19" s="30" t="s">
        <v>79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9"/>
  <sheetViews>
    <sheetView zoomScale="75" zoomScaleNormal="75" workbookViewId="0">
      <selection activeCell="C23" sqref="C23"/>
    </sheetView>
  </sheetViews>
  <sheetFormatPr defaultColWidth="9.140625" defaultRowHeight="15" x14ac:dyDescent="0.25"/>
  <cols>
    <col min="1" max="1" width="7.5703125" style="32" bestFit="1" customWidth="1"/>
    <col min="2" max="2" width="28.42578125" style="33" customWidth="1"/>
    <col min="3" max="3" width="108.85546875" style="33" customWidth="1"/>
    <col min="4" max="16384" width="9.140625" style="33"/>
  </cols>
  <sheetData>
    <row r="1" spans="1:3" s="32" customFormat="1" x14ac:dyDescent="0.25">
      <c r="A1" s="31" t="s">
        <v>47</v>
      </c>
      <c r="B1" s="31" t="s">
        <v>48</v>
      </c>
      <c r="C1" s="31" t="s">
        <v>49</v>
      </c>
    </row>
    <row r="2" spans="1:3" x14ac:dyDescent="0.25">
      <c r="A2" s="31">
        <v>1</v>
      </c>
      <c r="B2" s="15" t="s">
        <v>42</v>
      </c>
      <c r="C2" s="30" t="s">
        <v>86</v>
      </c>
    </row>
    <row r="3" spans="1:3" ht="30" x14ac:dyDescent="0.25">
      <c r="A3" s="31">
        <f t="shared" ref="A3:A19" si="0">A2+1</f>
        <v>2</v>
      </c>
      <c r="B3" s="15" t="s">
        <v>43</v>
      </c>
      <c r="C3" s="15" t="s">
        <v>97</v>
      </c>
    </row>
    <row r="4" spans="1:3" x14ac:dyDescent="0.25">
      <c r="A4" s="31">
        <f t="shared" si="0"/>
        <v>3</v>
      </c>
      <c r="B4" s="15" t="s">
        <v>52</v>
      </c>
      <c r="C4" s="30" t="s">
        <v>88</v>
      </c>
    </row>
    <row r="5" spans="1:3" x14ac:dyDescent="0.25">
      <c r="A5" s="31">
        <f t="shared" si="0"/>
        <v>4</v>
      </c>
      <c r="B5" s="15" t="s">
        <v>54</v>
      </c>
      <c r="C5" s="30" t="s">
        <v>89</v>
      </c>
    </row>
    <row r="6" spans="1:3" x14ac:dyDescent="0.25">
      <c r="A6" s="31">
        <f t="shared" si="0"/>
        <v>5</v>
      </c>
      <c r="B6" s="15" t="s">
        <v>10</v>
      </c>
      <c r="C6" s="30">
        <v>0</v>
      </c>
    </row>
    <row r="7" spans="1:3" x14ac:dyDescent="0.25">
      <c r="A7" s="31">
        <f t="shared" si="0"/>
        <v>6</v>
      </c>
      <c r="B7" s="15" t="s">
        <v>56</v>
      </c>
      <c r="C7" s="30" t="s">
        <v>98</v>
      </c>
    </row>
    <row r="8" spans="1:3" x14ac:dyDescent="0.25">
      <c r="A8" s="31">
        <f t="shared" si="0"/>
        <v>7</v>
      </c>
      <c r="B8" s="15" t="s">
        <v>12</v>
      </c>
      <c r="C8" s="30" t="s">
        <v>99</v>
      </c>
    </row>
    <row r="9" spans="1:3" x14ac:dyDescent="0.25">
      <c r="A9" s="31">
        <f t="shared" si="0"/>
        <v>8</v>
      </c>
      <c r="B9" s="15" t="s">
        <v>58</v>
      </c>
      <c r="C9" s="30" t="s">
        <v>59</v>
      </c>
    </row>
    <row r="10" spans="1:3" ht="30" x14ac:dyDescent="0.25">
      <c r="A10" s="31">
        <f t="shared" si="0"/>
        <v>9</v>
      </c>
      <c r="B10" s="15" t="s">
        <v>60</v>
      </c>
      <c r="C10" s="15" t="s">
        <v>81</v>
      </c>
    </row>
    <row r="11" spans="1:3" ht="270" x14ac:dyDescent="0.25">
      <c r="A11" s="31">
        <f t="shared" si="0"/>
        <v>10</v>
      </c>
      <c r="B11" s="15" t="s">
        <v>62</v>
      </c>
      <c r="C11" s="15" t="s">
        <v>100</v>
      </c>
    </row>
    <row r="12" spans="1:3" x14ac:dyDescent="0.25">
      <c r="A12" s="31">
        <f t="shared" si="0"/>
        <v>11</v>
      </c>
      <c r="B12" s="15" t="s">
        <v>64</v>
      </c>
      <c r="C12" s="15" t="s">
        <v>65</v>
      </c>
    </row>
    <row r="13" spans="1:3" x14ac:dyDescent="0.25">
      <c r="A13" s="31">
        <f t="shared" si="0"/>
        <v>12</v>
      </c>
      <c r="B13" s="15" t="s">
        <v>66</v>
      </c>
      <c r="C13" s="30" t="s">
        <v>67</v>
      </c>
    </row>
    <row r="14" spans="1:3" ht="60" x14ac:dyDescent="0.25">
      <c r="A14" s="31">
        <f t="shared" si="0"/>
        <v>13</v>
      </c>
      <c r="B14" s="15" t="s">
        <v>68</v>
      </c>
      <c r="C14" s="15" t="s">
        <v>101</v>
      </c>
    </row>
    <row r="15" spans="1:3" ht="30" x14ac:dyDescent="0.25">
      <c r="A15" s="31">
        <f t="shared" si="0"/>
        <v>14</v>
      </c>
      <c r="B15" s="15" t="s">
        <v>70</v>
      </c>
      <c r="C15" s="15" t="s">
        <v>94</v>
      </c>
    </row>
    <row r="16" spans="1:3" x14ac:dyDescent="0.25">
      <c r="A16" s="31">
        <f t="shared" si="0"/>
        <v>15</v>
      </c>
      <c r="B16" s="15" t="s">
        <v>72</v>
      </c>
      <c r="C16" s="15" t="s">
        <v>73</v>
      </c>
    </row>
    <row r="17" spans="1:3" ht="30" x14ac:dyDescent="0.25">
      <c r="A17" s="31">
        <f t="shared" si="0"/>
        <v>16</v>
      </c>
      <c r="B17" s="15" t="s">
        <v>74</v>
      </c>
      <c r="C17" s="30" t="s">
        <v>102</v>
      </c>
    </row>
    <row r="18" spans="1:3" ht="30" x14ac:dyDescent="0.25">
      <c r="A18" s="31">
        <f t="shared" si="0"/>
        <v>17</v>
      </c>
      <c r="B18" s="15" t="s">
        <v>76</v>
      </c>
      <c r="C18" s="15" t="s">
        <v>103</v>
      </c>
    </row>
    <row r="19" spans="1:3" x14ac:dyDescent="0.25">
      <c r="A19" s="31">
        <f t="shared" si="0"/>
        <v>18</v>
      </c>
      <c r="B19" s="15" t="s">
        <v>78</v>
      </c>
      <c r="C19" s="30" t="s">
        <v>79</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zoomScale="75" zoomScaleNormal="75" workbookViewId="0">
      <selection activeCell="C18" sqref="C18"/>
    </sheetView>
  </sheetViews>
  <sheetFormatPr defaultColWidth="9.140625" defaultRowHeight="15" x14ac:dyDescent="0.25"/>
  <cols>
    <col min="1" max="1" width="7.5703125" style="18" bestFit="1" customWidth="1"/>
    <col min="2" max="2" width="24.28515625" style="19" bestFit="1" customWidth="1"/>
    <col min="3" max="3" width="121.28515625" style="20" customWidth="1"/>
    <col min="4" max="4" width="88" style="13" customWidth="1"/>
    <col min="5" max="16384" width="9.140625" style="14"/>
  </cols>
  <sheetData>
    <row r="1" spans="1:4" x14ac:dyDescent="0.25">
      <c r="A1" s="3" t="s">
        <v>47</v>
      </c>
      <c r="B1" s="22" t="s">
        <v>48</v>
      </c>
      <c r="C1" s="23" t="s">
        <v>49</v>
      </c>
    </row>
    <row r="2" spans="1:4" x14ac:dyDescent="0.25">
      <c r="A2" s="3">
        <v>1</v>
      </c>
      <c r="B2" s="15" t="s">
        <v>42</v>
      </c>
      <c r="C2" s="15" t="s">
        <v>50</v>
      </c>
    </row>
    <row r="3" spans="1:4" ht="30" x14ac:dyDescent="0.25">
      <c r="A3" s="3">
        <f t="shared" ref="A3:A19" si="0">A2+1</f>
        <v>2</v>
      </c>
      <c r="B3" s="15" t="s">
        <v>43</v>
      </c>
      <c r="C3" s="15" t="s">
        <v>104</v>
      </c>
      <c r="D3" s="21"/>
    </row>
    <row r="4" spans="1:4" x14ac:dyDescent="0.25">
      <c r="A4" s="3">
        <f t="shared" si="0"/>
        <v>3</v>
      </c>
      <c r="B4" s="15" t="s">
        <v>52</v>
      </c>
      <c r="C4" s="15" t="s">
        <v>53</v>
      </c>
    </row>
    <row r="5" spans="1:4" x14ac:dyDescent="0.25">
      <c r="A5" s="3">
        <f t="shared" si="0"/>
        <v>4</v>
      </c>
      <c r="B5" s="15" t="s">
        <v>54</v>
      </c>
      <c r="C5" s="15" t="s">
        <v>55</v>
      </c>
    </row>
    <row r="6" spans="1:4" x14ac:dyDescent="0.25">
      <c r="A6" s="3">
        <f t="shared" si="0"/>
        <v>5</v>
      </c>
      <c r="B6" s="15" t="s">
        <v>10</v>
      </c>
      <c r="C6" s="15">
        <v>0</v>
      </c>
    </row>
    <row r="7" spans="1:4" x14ac:dyDescent="0.25">
      <c r="A7" s="3">
        <f t="shared" si="0"/>
        <v>6</v>
      </c>
      <c r="B7" s="15" t="s">
        <v>56</v>
      </c>
      <c r="C7" s="15" t="s">
        <v>57</v>
      </c>
    </row>
    <row r="8" spans="1:4" x14ac:dyDescent="0.25">
      <c r="A8" s="3">
        <f t="shared" si="0"/>
        <v>7</v>
      </c>
      <c r="B8" s="15" t="s">
        <v>12</v>
      </c>
      <c r="C8" s="15">
        <v>4</v>
      </c>
    </row>
    <row r="9" spans="1:4" x14ac:dyDescent="0.25">
      <c r="A9" s="3">
        <f t="shared" si="0"/>
        <v>8</v>
      </c>
      <c r="B9" s="15" t="s">
        <v>58</v>
      </c>
      <c r="C9" s="15" t="s">
        <v>59</v>
      </c>
    </row>
    <row r="10" spans="1:4" ht="30" x14ac:dyDescent="0.25">
      <c r="A10" s="3">
        <f t="shared" si="0"/>
        <v>9</v>
      </c>
      <c r="B10" s="15" t="s">
        <v>60</v>
      </c>
      <c r="C10" s="15" t="s">
        <v>81</v>
      </c>
    </row>
    <row r="11" spans="1:4" s="16" customFormat="1" ht="315" x14ac:dyDescent="0.25">
      <c r="A11" s="24">
        <f t="shared" si="0"/>
        <v>10</v>
      </c>
      <c r="B11" s="15" t="s">
        <v>62</v>
      </c>
      <c r="C11" s="15" t="s">
        <v>105</v>
      </c>
      <c r="D11" s="26"/>
    </row>
    <row r="12" spans="1:4" x14ac:dyDescent="0.25">
      <c r="A12" s="3">
        <f t="shared" si="0"/>
        <v>11</v>
      </c>
      <c r="B12" s="15" t="s">
        <v>64</v>
      </c>
      <c r="C12" s="15" t="s">
        <v>65</v>
      </c>
    </row>
    <row r="13" spans="1:4" ht="30" x14ac:dyDescent="0.25">
      <c r="A13" s="3">
        <f t="shared" si="0"/>
        <v>12</v>
      </c>
      <c r="B13" s="15" t="s">
        <v>66</v>
      </c>
      <c r="C13" s="15" t="s">
        <v>106</v>
      </c>
    </row>
    <row r="14" spans="1:4" x14ac:dyDescent="0.25">
      <c r="A14" s="3">
        <f t="shared" si="0"/>
        <v>13</v>
      </c>
      <c r="B14" s="15" t="s">
        <v>68</v>
      </c>
      <c r="C14" s="15" t="s">
        <v>69</v>
      </c>
      <c r="D14" s="17"/>
    </row>
    <row r="15" spans="1:4" ht="30" x14ac:dyDescent="0.25">
      <c r="A15" s="3">
        <f t="shared" si="0"/>
        <v>14</v>
      </c>
      <c r="B15" s="15" t="s">
        <v>70</v>
      </c>
      <c r="C15" s="15" t="s">
        <v>71</v>
      </c>
    </row>
    <row r="16" spans="1:4" x14ac:dyDescent="0.25">
      <c r="A16" s="3">
        <f t="shared" si="0"/>
        <v>15</v>
      </c>
      <c r="B16" s="15" t="s">
        <v>72</v>
      </c>
      <c r="C16" s="15" t="s">
        <v>73</v>
      </c>
    </row>
    <row r="17" spans="1:3" ht="30" x14ac:dyDescent="0.25">
      <c r="A17" s="3">
        <f t="shared" si="0"/>
        <v>16</v>
      </c>
      <c r="B17" s="15" t="s">
        <v>74</v>
      </c>
      <c r="C17" s="15" t="s">
        <v>75</v>
      </c>
    </row>
    <row r="18" spans="1:3" ht="30" x14ac:dyDescent="0.25">
      <c r="A18" s="3">
        <f t="shared" si="0"/>
        <v>17</v>
      </c>
      <c r="B18" s="15" t="s">
        <v>76</v>
      </c>
      <c r="C18" s="15" t="s">
        <v>107</v>
      </c>
    </row>
    <row r="19" spans="1:3" x14ac:dyDescent="0.25">
      <c r="A19" s="3">
        <f t="shared" si="0"/>
        <v>18</v>
      </c>
      <c r="B19" s="15" t="s">
        <v>78</v>
      </c>
      <c r="C19" s="15" t="s">
        <v>79</v>
      </c>
    </row>
    <row r="20" spans="1:3" x14ac:dyDescent="0.25">
      <c r="C20" s="9"/>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0" zoomScaleNormal="70" workbookViewId="0">
      <selection activeCell="C18" sqref="C18"/>
    </sheetView>
  </sheetViews>
  <sheetFormatPr defaultColWidth="9.140625" defaultRowHeight="15" x14ac:dyDescent="0.25"/>
  <cols>
    <col min="1" max="1" width="7.5703125" style="33" bestFit="1" customWidth="1"/>
    <col min="2" max="2" width="24.28515625" style="33" bestFit="1" customWidth="1"/>
    <col min="3" max="3" width="120.140625" style="33" customWidth="1"/>
    <col min="4" max="4" width="90.7109375" style="33" customWidth="1"/>
    <col min="5" max="16384" width="9.140625" style="33"/>
  </cols>
  <sheetData>
    <row r="1" spans="1:4" x14ac:dyDescent="0.25">
      <c r="A1" s="24" t="s">
        <v>47</v>
      </c>
      <c r="B1" s="24" t="s">
        <v>48</v>
      </c>
      <c r="C1" s="24" t="s">
        <v>49</v>
      </c>
    </row>
    <row r="2" spans="1:4" x14ac:dyDescent="0.25">
      <c r="A2" s="24">
        <v>1</v>
      </c>
      <c r="B2" s="15" t="s">
        <v>42</v>
      </c>
      <c r="C2" s="15" t="s">
        <v>50</v>
      </c>
    </row>
    <row r="3" spans="1:4" ht="30" x14ac:dyDescent="0.25">
      <c r="A3" s="24">
        <f t="shared" ref="A3:A19" si="0">A2+1</f>
        <v>2</v>
      </c>
      <c r="B3" s="15" t="s">
        <v>43</v>
      </c>
      <c r="C3" s="15" t="s">
        <v>108</v>
      </c>
      <c r="D3" s="36"/>
    </row>
    <row r="4" spans="1:4" x14ac:dyDescent="0.25">
      <c r="A4" s="24">
        <f t="shared" si="0"/>
        <v>3</v>
      </c>
      <c r="B4" s="15" t="s">
        <v>52</v>
      </c>
      <c r="C4" s="15" t="s">
        <v>53</v>
      </c>
    </row>
    <row r="5" spans="1:4" x14ac:dyDescent="0.25">
      <c r="A5" s="24">
        <f t="shared" si="0"/>
        <v>4</v>
      </c>
      <c r="B5" s="15" t="s">
        <v>54</v>
      </c>
      <c r="C5" s="15" t="s">
        <v>55</v>
      </c>
    </row>
    <row r="6" spans="1:4" x14ac:dyDescent="0.25">
      <c r="A6" s="24">
        <f t="shared" si="0"/>
        <v>5</v>
      </c>
      <c r="B6" s="15" t="s">
        <v>10</v>
      </c>
      <c r="C6" s="15">
        <v>0</v>
      </c>
    </row>
    <row r="7" spans="1:4" x14ac:dyDescent="0.25">
      <c r="A7" s="24">
        <f t="shared" si="0"/>
        <v>6</v>
      </c>
      <c r="B7" s="15" t="s">
        <v>56</v>
      </c>
      <c r="C7" s="15">
        <v>0</v>
      </c>
    </row>
    <row r="8" spans="1:4" x14ac:dyDescent="0.25">
      <c r="A8" s="24">
        <f t="shared" si="0"/>
        <v>7</v>
      </c>
      <c r="B8" s="15" t="s">
        <v>12</v>
      </c>
      <c r="C8" s="15">
        <v>1.24</v>
      </c>
    </row>
    <row r="9" spans="1:4" x14ac:dyDescent="0.25">
      <c r="A9" s="24">
        <f t="shared" si="0"/>
        <v>8</v>
      </c>
      <c r="B9" s="15" t="s">
        <v>58</v>
      </c>
      <c r="C9" s="15" t="s">
        <v>59</v>
      </c>
    </row>
    <row r="10" spans="1:4" ht="30" x14ac:dyDescent="0.25">
      <c r="A10" s="24">
        <f t="shared" si="0"/>
        <v>9</v>
      </c>
      <c r="B10" s="15" t="s">
        <v>60</v>
      </c>
      <c r="C10" s="15" t="s">
        <v>81</v>
      </c>
    </row>
    <row r="11" spans="1:4" ht="228.75" customHeight="1" x14ac:dyDescent="0.25">
      <c r="A11" s="24">
        <f t="shared" si="0"/>
        <v>10</v>
      </c>
      <c r="B11" s="15" t="s">
        <v>62</v>
      </c>
      <c r="C11" s="15" t="s">
        <v>109</v>
      </c>
    </row>
    <row r="12" spans="1:4" x14ac:dyDescent="0.25">
      <c r="A12" s="24">
        <f t="shared" si="0"/>
        <v>11</v>
      </c>
      <c r="B12" s="15" t="s">
        <v>64</v>
      </c>
      <c r="C12" s="15" t="s">
        <v>110</v>
      </c>
    </row>
    <row r="13" spans="1:4" ht="30" x14ac:dyDescent="0.25">
      <c r="A13" s="24">
        <f t="shared" si="0"/>
        <v>12</v>
      </c>
      <c r="B13" s="15" t="s">
        <v>66</v>
      </c>
      <c r="C13" s="15" t="s">
        <v>83</v>
      </c>
    </row>
    <row r="14" spans="1:4" ht="45" x14ac:dyDescent="0.25">
      <c r="A14" s="24">
        <f t="shared" si="0"/>
        <v>13</v>
      </c>
      <c r="B14" s="15" t="s">
        <v>68</v>
      </c>
      <c r="C14" s="15" t="s">
        <v>111</v>
      </c>
    </row>
    <row r="15" spans="1:4" ht="30" x14ac:dyDescent="0.25">
      <c r="A15" s="24">
        <f t="shared" si="0"/>
        <v>14</v>
      </c>
      <c r="B15" s="15" t="s">
        <v>70</v>
      </c>
      <c r="C15" s="15" t="s">
        <v>71</v>
      </c>
    </row>
    <row r="16" spans="1:4" x14ac:dyDescent="0.25">
      <c r="A16" s="24">
        <f t="shared" si="0"/>
        <v>15</v>
      </c>
      <c r="B16" s="15" t="s">
        <v>72</v>
      </c>
      <c r="C16" s="15" t="s">
        <v>73</v>
      </c>
    </row>
    <row r="17" spans="1:3" ht="30" x14ac:dyDescent="0.25">
      <c r="A17" s="24">
        <f t="shared" si="0"/>
        <v>16</v>
      </c>
      <c r="B17" s="15" t="s">
        <v>74</v>
      </c>
      <c r="C17" s="15" t="s">
        <v>84</v>
      </c>
    </row>
    <row r="18" spans="1:3" ht="30" x14ac:dyDescent="0.25">
      <c r="A18" s="24">
        <f t="shared" si="0"/>
        <v>17</v>
      </c>
      <c r="B18" s="15" t="s">
        <v>76</v>
      </c>
      <c r="C18" s="15" t="s">
        <v>112</v>
      </c>
    </row>
    <row r="19" spans="1:3" x14ac:dyDescent="0.25">
      <c r="A19" s="24">
        <f t="shared" si="0"/>
        <v>18</v>
      </c>
      <c r="B19" s="15" t="s">
        <v>78</v>
      </c>
      <c r="C19" s="15" t="s">
        <v>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4D700C-44B1-4C37-B8CD-D31D2F36B1CC}">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b3888-6436-4536-a96b-d3f820c1a659"/>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481E540-5A6A-4F14-A981-3D6463435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1752AA-7156-4140-85B0-C2648213FC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4.6 (4.3)</vt:lpstr>
      <vt:lpstr>F S r 4.3.1 (1) 4.3.2 (2)</vt:lpstr>
      <vt:lpstr>F S r 4.3.1 (1) 4.3.2 (1) 4.3.5</vt:lpstr>
      <vt:lpstr>Special result 4.3.3 (1)</vt:lpstr>
      <vt:lpstr>F Special output 4.3.4 (1)</vt:lpstr>
      <vt:lpstr>F Special output 4.3.4 (2)</vt:lpstr>
      <vt:lpstr>Sheet1</vt:lpstr>
      <vt:lpstr>F Special result 4.3.4 (1)</vt:lpstr>
      <vt:lpstr>F Special result 4.3.4 (2)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2025-12-11T13:55:01Z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