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875B8954-D8AC-425E-9FD3-79CAF95822E7}" xr6:coauthVersionLast="47" xr6:coauthVersionMax="47" xr10:uidLastSave="{00000000-0000-0000-0000-000000000000}"/>
  <bookViews>
    <workbookView xWindow="-120" yWindow="-120" windowWidth="29040" windowHeight="15720" xr2:uid="{00000000-000D-0000-FFFF-FFFF00000000}"/>
  </bookViews>
  <sheets>
    <sheet name="2.7" sheetId="11" r:id="rId1"/>
    <sheet name="F S result 2.7.1 (1), 2.7.2 (1)" sheetId="12" r:id="rId2"/>
    <sheet name="F Special output 2.7.2 (1)" sheetId="13" r:id="rId3"/>
    <sheet name="F Special output 2.7.5 (1)" sheetId="14" r:id="rId4"/>
    <sheet name="F Special r 2.7.5 (1),2.7.6 (1)" sheetId="15" r:id="rId5"/>
    <sheet name="F Special output 2.7.3 (1)" sheetId="16" r:id="rId6"/>
    <sheet name="F Special output 2.7.3 (2)" sheetId="1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1" l="1"/>
  <c r="E14" i="11" s="1"/>
  <c r="P8" i="11"/>
  <c r="P6" i="11"/>
  <c r="E20" i="11"/>
  <c r="E18" i="11"/>
  <c r="E10" i="11"/>
  <c r="E8" i="11"/>
  <c r="E6" i="11"/>
  <c r="I36" i="11"/>
  <c r="I39" i="11"/>
  <c r="I38" i="11"/>
  <c r="I32" i="11"/>
  <c r="I30" i="11"/>
  <c r="I37" i="11"/>
  <c r="C20" i="11" l="1"/>
  <c r="C10" i="11" l="1"/>
  <c r="E22" i="11" l="1"/>
  <c r="F20" i="11"/>
  <c r="B20" i="11" l="1"/>
  <c r="G22" i="11"/>
  <c r="F22" i="11"/>
  <c r="B22" i="11" s="1"/>
  <c r="E16" i="11"/>
  <c r="F16" i="11" s="1"/>
  <c r="B16" i="11" s="1"/>
  <c r="F14" i="11"/>
  <c r="B14" i="11" l="1"/>
  <c r="G16" i="11"/>
  <c r="E12" i="11"/>
  <c r="F12" i="11" s="1"/>
  <c r="B12" i="11" s="1"/>
  <c r="F10" i="11" l="1"/>
  <c r="R21" i="11"/>
  <c r="G12" i="11" l="1"/>
  <c r="B10" i="11"/>
  <c r="A4" i="17"/>
  <c r="A5" i="17" s="1"/>
  <c r="A6" i="17" s="1"/>
  <c r="A7" i="17" s="1"/>
  <c r="A8" i="17" s="1"/>
  <c r="A9" i="17" s="1"/>
  <c r="A10" i="17" s="1"/>
  <c r="A11" i="17" s="1"/>
  <c r="A12" i="17" s="1"/>
  <c r="A13" i="17" s="1"/>
  <c r="A14" i="17" s="1"/>
  <c r="A15" i="17" s="1"/>
  <c r="A16" i="17" s="1"/>
  <c r="A17" i="17" s="1"/>
  <c r="A18" i="17" s="1"/>
  <c r="A19" i="17" s="1"/>
  <c r="A20" i="17" s="1"/>
  <c r="A4" i="16"/>
  <c r="A5" i="16" s="1"/>
  <c r="A6" i="16" s="1"/>
  <c r="A7" i="16" s="1"/>
  <c r="A8" i="16" s="1"/>
  <c r="A9" i="16" s="1"/>
  <c r="A10" i="16" s="1"/>
  <c r="A11" i="16" s="1"/>
  <c r="A12" i="16" s="1"/>
  <c r="A13" i="16" s="1"/>
  <c r="A14" i="16" s="1"/>
  <c r="A15" i="16" s="1"/>
  <c r="A16" i="16" s="1"/>
  <c r="A17" i="16" s="1"/>
  <c r="A18" i="16" s="1"/>
  <c r="A19" i="16" s="1"/>
  <c r="A20" i="16" s="1"/>
  <c r="I29" i="11"/>
  <c r="H29" i="11"/>
  <c r="C29" i="11"/>
  <c r="B29" i="11"/>
  <c r="A29" i="11"/>
  <c r="I28" i="11"/>
  <c r="H28" i="11"/>
  <c r="C28" i="11"/>
  <c r="B28" i="11"/>
  <c r="A28" i="11"/>
  <c r="R15" i="11"/>
  <c r="H39" i="11" l="1"/>
  <c r="C39" i="11"/>
  <c r="B39" i="11"/>
  <c r="A39" i="11"/>
  <c r="H38" i="11"/>
  <c r="C38" i="11"/>
  <c r="B38" i="11"/>
  <c r="A38" i="11"/>
  <c r="H37" i="11"/>
  <c r="C37" i="11"/>
  <c r="B37" i="11"/>
  <c r="A37" i="11"/>
  <c r="H36" i="11"/>
  <c r="C36" i="11"/>
  <c r="B36" i="11"/>
  <c r="A36" i="11"/>
  <c r="H35" i="11"/>
  <c r="C35" i="11"/>
  <c r="B35" i="11"/>
  <c r="A35" i="11"/>
  <c r="H34" i="11"/>
  <c r="C34" i="11"/>
  <c r="B34" i="11"/>
  <c r="A34" i="11"/>
  <c r="I33" i="11"/>
  <c r="H33" i="11"/>
  <c r="C33" i="11"/>
  <c r="B33" i="11"/>
  <c r="A33" i="11"/>
  <c r="H32" i="11"/>
  <c r="C32" i="11"/>
  <c r="B32" i="11"/>
  <c r="A32" i="11"/>
  <c r="H31" i="11"/>
  <c r="C31" i="11"/>
  <c r="B31" i="11"/>
  <c r="A31" i="11"/>
  <c r="H30" i="11"/>
  <c r="C30" i="11"/>
  <c r="B30" i="11"/>
  <c r="A30" i="11"/>
  <c r="F18" i="11"/>
  <c r="C24" i="11"/>
  <c r="F8" i="11"/>
  <c r="B8" i="11" s="1"/>
  <c r="E24" i="11" l="1"/>
  <c r="G18" i="11"/>
  <c r="I35" i="11" s="1"/>
  <c r="B18" i="11"/>
  <c r="F6" i="11"/>
  <c r="G8" i="11"/>
  <c r="I34" i="11" s="1"/>
  <c r="A3" i="15"/>
  <c r="A4" i="15" s="1"/>
  <c r="A5" i="15" s="1"/>
  <c r="A6" i="15" s="1"/>
  <c r="A7" i="15" s="1"/>
  <c r="A8" i="15" s="1"/>
  <c r="A9" i="15" s="1"/>
  <c r="A10" i="15" s="1"/>
  <c r="A11" i="15" s="1"/>
  <c r="A12" i="15" s="1"/>
  <c r="A13" i="15" s="1"/>
  <c r="A14" i="15" s="1"/>
  <c r="A15" i="15" s="1"/>
  <c r="A16" i="15" s="1"/>
  <c r="A17" i="15" s="1"/>
  <c r="A18" i="15" s="1"/>
  <c r="A19" i="15" s="1"/>
  <c r="A3" i="14"/>
  <c r="A4" i="14" s="1"/>
  <c r="A5" i="14" s="1"/>
  <c r="A6" i="14" s="1"/>
  <c r="A7" i="14" s="1"/>
  <c r="A8" i="14" s="1"/>
  <c r="A9" i="14" s="1"/>
  <c r="A10" i="14" s="1"/>
  <c r="A11" i="14" s="1"/>
  <c r="A12" i="14" s="1"/>
  <c r="A13" i="14" s="1"/>
  <c r="A14" i="14" s="1"/>
  <c r="A15" i="14" s="1"/>
  <c r="A16" i="14" s="1"/>
  <c r="A17" i="14" s="1"/>
  <c r="A18" i="14" s="1"/>
  <c r="A19" i="14" s="1"/>
  <c r="A3" i="13"/>
  <c r="A4" i="13" s="1"/>
  <c r="A5" i="13" s="1"/>
  <c r="A6" i="13" s="1"/>
  <c r="A7" i="13" s="1"/>
  <c r="A8" i="13" s="1"/>
  <c r="A9" i="13" s="1"/>
  <c r="A10" i="13" s="1"/>
  <c r="A11" i="13" s="1"/>
  <c r="A12" i="13" s="1"/>
  <c r="A13" i="13" s="1"/>
  <c r="A14" i="13" s="1"/>
  <c r="A15" i="13" s="1"/>
  <c r="A16" i="13" s="1"/>
  <c r="A17" i="13" s="1"/>
  <c r="A18" i="13" s="1"/>
  <c r="A19" i="13" s="1"/>
  <c r="A3" i="12"/>
  <c r="A4" i="12" s="1"/>
  <c r="A5" i="12" s="1"/>
  <c r="A6" i="12" s="1"/>
  <c r="A7" i="12" s="1"/>
  <c r="A8" i="12" s="1"/>
  <c r="A9" i="12" s="1"/>
  <c r="A10" i="12" s="1"/>
  <c r="A11" i="12" s="1"/>
  <c r="A12" i="12" s="1"/>
  <c r="A13" i="12" s="1"/>
  <c r="A14" i="12" s="1"/>
  <c r="A15" i="12" s="1"/>
  <c r="A16" i="12" s="1"/>
  <c r="A17" i="12" s="1"/>
  <c r="A18" i="12" s="1"/>
  <c r="A19" i="12" s="1"/>
  <c r="F24" i="11" l="1"/>
  <c r="G24" i="11" s="1"/>
  <c r="B6" i="11"/>
  <c r="G6" i="11"/>
  <c r="P24" i="11" l="1"/>
  <c r="I31" i="11" l="1"/>
  <c r="I40" i="11" s="1"/>
</calcChain>
</file>

<file path=xl/sharedStrings.xml><?xml version="1.0" encoding="utf-8"?>
<sst xmlns="http://schemas.openxmlformats.org/spreadsheetml/2006/main" count="415" uniqueCount="157">
  <si>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</si>
  <si>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Specific objective – 2.7. Enhancing protection and preservation of nature, biodiversity and green infrastructure, including in urban areas, and reducing all forms of pollution (Stiprinti gamtos, biologinės įvairovės ir žaliosios infrastruktūros apsaugą ir išsaugojimą, be kita ko, miestų teritorijose ir mažinti visų rūšių taršą)</t>
  </si>
  <si>
    <t>Ministry of Enviroment</t>
  </si>
  <si>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</si>
  <si>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</si>
  <si>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</si>
  <si>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</si>
  <si>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</si>
  <si>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</si>
  <si>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</si>
  <si>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</si>
  <si>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</si>
  <si>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</si>
  <si>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</si>
  <si>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</si>
  <si>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</si>
  <si>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</si>
  <si>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Justification for the proposed change 2025-12</t>
  </si>
  <si>
    <t>code and name</t>
  </si>
  <si>
    <t>co-financing rate (Eur.)</t>
  </si>
  <si>
    <t>Amount (EU+ national)(Eur.)</t>
  </si>
  <si>
    <t>code</t>
  </si>
  <si>
    <t>name</t>
  </si>
  <si>
    <t>value</t>
  </si>
  <si>
    <t>year</t>
  </si>
  <si>
    <t>2.7.1. establishment,  management and implementation of measures to restore the conservation status of species and habitats in Natura 2000 sites (Tinklo Natura 2000“ teritorijų steigimas, valdymo stiprinimas ir tvarkymas)</t>
  </si>
  <si>
    <r>
      <rPr>
        <b/>
        <sz val="11"/>
        <rFont val="Calibri"/>
        <family val="2"/>
        <charset val="186"/>
        <scheme val="minor"/>
      </rPr>
      <t xml:space="preserve">078 </t>
    </r>
    <r>
      <rPr>
        <sz val="11"/>
        <rFont val="Calibri"/>
        <family val="2"/>
        <charset val="186"/>
        <scheme val="minor"/>
      </rPr>
      <t>Protection, restoration and sustainable use of Natura 2000 sites („Natura 2000“ teritorijų apsauga, atkūrimas ir tausus naudojimas)</t>
    </r>
  </si>
  <si>
    <t>RCO37</t>
  </si>
  <si>
    <t>Surface of Natura 2000 sites covered by protection and restoration measures (Natura 2000“ teritorijų, kurioms taikomos apsaugos ir atkūrimo priemonės, plotas)</t>
  </si>
  <si>
    <t>Whole Lithuania</t>
  </si>
  <si>
    <t>CF</t>
  </si>
  <si>
    <t>ha</t>
  </si>
  <si>
    <t>n/a</t>
  </si>
  <si>
    <t>Supported projects</t>
  </si>
  <si>
    <t xml:space="preserve">Taking into account the average of costs of the project data of measure "Protection of Biodiversity"  for the period 2014-2020 and LT prioritised action framework's (PAF) calculations, the cost of restoration of  a hectare of protected areas varies greatly, but on average it can be distinguished that the protection and restoration measures of a hectare of protected area costs approximately 5.000 EUR/ha. Including preparation of documents and increase in price, the fee is increased by 30 % and is equal to 6.500 EUR/ha.
Planned number of hectares is 50.588.235/6.500 = 7.783 ha.
In 2024 the intermediate value of the indicator is not expected because the start of projects implementation is planned in 2022-2023, the duration of projects is 3-4 years, therefore in 2024 there will be no completed projects and achieved indicators.
</t>
  </si>
  <si>
    <t xml:space="preserve">Special result </t>
  </si>
  <si>
    <t>Share of the population of species with an unfavorable conservation status which was subject to conservation measures
(Rūšių, kurių apsaugos būklė nepalanki, populiacijos dalis, kuriai taikytos apsaugos priemonės)</t>
  </si>
  <si>
    <t>percent</t>
  </si>
  <si>
    <t>The value of the indicator is based on the targets set by the EU Biodiversity Strategy to be achieved by the Member States by 2030.
Upon completion of the project, the share of population of the species with an unfavorable conservation status found in the restorated area (through the supported projects) from the total population of that species in Lithuania will be calculated.</t>
  </si>
  <si>
    <t xml:space="preserve">2.7.2. maintenance and restoration of good condition of species and habitats, eradication of invasive species, prevention of damage done by protected species
(excluding NATURA 2000 measures)(Rūšių ir buveinių geros būklės palaikymas ir atkūrimas ne tinklo „Natura 2000“ teritorijose)
</t>
  </si>
  <si>
    <r>
      <rPr>
        <b/>
        <sz val="11"/>
        <rFont val="Calibri"/>
        <family val="2"/>
        <charset val="186"/>
        <scheme val="minor"/>
      </rPr>
      <t>079</t>
    </r>
    <r>
      <rPr>
        <sz val="11"/>
        <rFont val="Calibri"/>
        <family val="2"/>
        <charset val="186"/>
        <scheme val="minor"/>
      </rPr>
      <t xml:space="preserve"> Nature and biodiversity protection, natural heritage and resources, green and blue infrastructure (Gamtos ir biologinės įvairovės apsauga, gamtos paveldas ir ištekliai, žalioji ir mėlynoji infrastruktūros)</t>
    </r>
  </si>
  <si>
    <t>Special output</t>
  </si>
  <si>
    <t>Surface of  sites (not  Natura 2000)  covered by protection and restoration measures (Teritorijos (ne Natura 2000), kurioms taikytos apsaugos ir atkūrimo priemonės)</t>
  </si>
  <si>
    <t>Taking into account the average of costs of the project data of measure "Protection of Biodiversity"  for the period 2014-2020 and PAF calculations, the management of one hectare (including measures to eradicate invasive species) costs on average about 10.000 EUR/ha. It is planned to manage 5.176 ha = 51.764.706 / 10.000
In 2024 the intermediate value of the indicator is not expected because the start of projects implementation is expected in 2023, the duration of projects is 3-5 years, therefore in 2024 there will be no completed projects and achieved indicators.</t>
  </si>
  <si>
    <t>Special result</t>
  </si>
  <si>
    <t>2.7.3.  Green infrastructure measures implemented in urbanized areas (Skatinti žaliosios infrastruktūros urbanizuotoje aplinkoje plėtojimą)</t>
  </si>
  <si>
    <t>Specific output</t>
  </si>
  <si>
    <t>Population covered by projects in the framework of strategies for integrated territorial development (gyventojai, kuriems taikomi projektai, vykdomi pagal integruotas teritorinio vystymo programas)</t>
  </si>
  <si>
    <t xml:space="preserve"> Persons</t>
  </si>
  <si>
    <t>Data from projects</t>
  </si>
  <si>
    <t>Specific activities shall target groups living in urban areas (10 strategies with territorial delivery mechanism 02) or functional zones (or parts of it), other than urban areas (10 strategies witth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2 511 315,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Therefore:
Average population per strategy (LT) = 2 511 315 / 20 =  125 566   
Target value was obtained by multiplying expected number of contributioms (RCO75) by Average population per strategy (LT) = 2*125 566 = 251 132
2024 target value = 0 due to the complexity of planning and implementation of integrated strategies (multiple sectors, multiple territories, multiple levels of governance).</t>
  </si>
  <si>
    <t>Strategies for integrated territorial development (integruotos teritorinio vystymo strategijos, kurioms suteikta parama)</t>
  </si>
  <si>
    <t>contributions to strategies</t>
  </si>
  <si>
    <t>Managing Authority monitoring system</t>
  </si>
  <si>
    <t>Total expected number of territorial strategies is equal to number of territorial strategies for sustainable urban development (10) + functional zones strategies (10) = 20.
Maximum number of territorial strategies for sustainable urban development is equal to number of regional centres in a corresponding NUTS-2 region (1 in Capital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corresponds to 1 NUTS-3 region - Vilnius county,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20 * 10% = 2.
2024 target value = 0 due to the complexity of planning and implementation of integrated strategies (multiple sectors, multiple territories, multiple levels of governance).</t>
  </si>
  <si>
    <t>RCO36</t>
  </si>
  <si>
    <t>Green infrastructure supported for other purposes than adaptation to climate change (žalioji infrastruktūra, kuriai suteikta parama kitais nei prisitaikymo prie klimato kaitos tikslais)</t>
  </si>
  <si>
    <t xml:space="preserve">
96</t>
  </si>
  <si>
    <t>Taking into account the average of costs of the project data of measure "Protection of Landscape"  for the period 2014-2020, considering the need for more complex and high-quality green infrastructure, the price per hectare may reach 150.000 EUR/ha. Allocationf of 2.000.000 eur for preparation of greening plans and metodolojical documents are excluded from calculation.
The planned value of the indicator is 39.176.471/150.000 = 261 (ha).
In 2024 the intermediate value of the indicator is not expected because the start of projects implementation is planned in 2022-2023, the duration of projects is 3-4 years, therefore in 2024 there will be no completed projects and achieved indicators.</t>
  </si>
  <si>
    <t>RCR95</t>
  </si>
  <si>
    <t>Population having access to new or improved green infrastructure (gyventojai, galintys naudotis nauja arba patobulinta žaliąja infrastruktūra)</t>
  </si>
  <si>
    <t>persons</t>
  </si>
  <si>
    <t>According to the values of landscape management projects in 2014-2020, the planned average value of a green infrastructure project is about 800.000 euros. The average density of Lithuanian cities is about 1.160 people/sq.km  (statistic data). The area within a radius of 2 km from the established green infrastructure is equal 12,56 sq.km = PI * r2. Population in this area is 1.160 * 12,56 = 14.570 inhabitants.
The value of the indicator is 713.501 = 39.176.471 / 800.000 * 14.570</t>
  </si>
  <si>
    <t>2.7.4. Rehabilitation of damaged and contaminated sites (Skatinti tvarkyti praeityje pažeistas ir užterštas teritorijas)</t>
  </si>
  <si>
    <r>
      <rPr>
        <b/>
        <sz val="11"/>
        <rFont val="Calibri"/>
        <family val="2"/>
        <charset val="186"/>
        <scheme val="minor"/>
      </rPr>
      <t>073</t>
    </r>
    <r>
      <rPr>
        <sz val="11"/>
        <rFont val="Calibri"/>
        <family val="2"/>
        <charset val="186"/>
        <scheme val="minor"/>
      </rPr>
      <t xml:space="preserve"> Rehabilitation of industrial sites and contaminated land (Pramoninių vietovių ir užterštos žemės valymas)</t>
    </r>
  </si>
  <si>
    <t>Action supports the integrated territorial strategies, which also includes support from action 2.7.3, therefore is eliminated due to avoid double counting.</t>
  </si>
  <si>
    <t>RCO38</t>
  </si>
  <si>
    <t>Surface area of rehabilitated land supported (rekultivuotos žemės, kuriai suteikta parama, plotas)</t>
  </si>
  <si>
    <t>According to the average cost of projects of rehabilitation of contaminated sites  implemented in 2014-2020, the rehabilitation of a hectare of contaminated territories costs approximately 600.000 EUR, and the rehabilitation of a hectare of damaged areas - 100.000 EUR. It is calculated 20 % rise in price. It is planned 5.000.000 eur allocations for rehabilitation of damaged areas. Indicator is
(35.998.201-5.000.000) / (600.000 + 20%) + 5.000.000 / (100.000 + 20%) = 85 (ha).
In 2024 the intermediate value of the indicator is not expected because the start of projects implementation is planned in 2022-2023, the duration of projects is 3-4 years, therefore in 2024 there will be no completed projects and achieved indicators.</t>
  </si>
  <si>
    <r>
      <rPr>
        <b/>
        <sz val="11"/>
        <color rgb="FF000000"/>
        <rFont val="Calibri"/>
        <family val="2"/>
        <charset val="186"/>
        <scheme val="minor"/>
      </rPr>
      <t>The value of the indicator is reduced in proportion to the amount of funds being redistributed (26.300.000) and allocated to a new priorities.</t>
    </r>
    <r>
      <rPr>
        <sz val="11"/>
        <color rgb="FF000000"/>
        <rFont val="Calibri"/>
        <family val="2"/>
        <charset val="186"/>
        <scheme val="minor"/>
      </rPr>
      <t xml:space="preserve"> According to the average cost of projects of rehabilitation of contaminated sites  implemented in 2014-2020, the rehabilitation of a hectare of contaminated territories costs approximately 600.000 EUR, and the rehabilitation of a hectare of damaged areas - 100.000 EUR. It is calculated 20 % rise in price. It is planned </t>
    </r>
    <r>
      <rPr>
        <strike/>
        <sz val="11"/>
        <color rgb="FF000000"/>
        <rFont val="Calibri"/>
        <family val="2"/>
        <charset val="186"/>
        <scheme val="minor"/>
      </rPr>
      <t xml:space="preserve">5.000.000 </t>
    </r>
    <r>
      <rPr>
        <b/>
        <sz val="11"/>
        <rFont val="Calibri"/>
        <family val="2"/>
        <charset val="186"/>
        <scheme val="minor"/>
      </rPr>
      <t>707.984</t>
    </r>
    <r>
      <rPr>
        <sz val="11"/>
        <color rgb="FF000000"/>
        <rFont val="Calibri"/>
        <family val="2"/>
        <charset val="186"/>
        <scheme val="minor"/>
      </rPr>
      <t xml:space="preserve"> eur </t>
    </r>
    <r>
      <rPr>
        <b/>
        <sz val="11"/>
        <rFont val="Calibri"/>
        <family val="2"/>
        <charset val="186"/>
        <scheme val="minor"/>
      </rPr>
      <t xml:space="preserve">(14 %- the percentage does not change from the assumptions of the first methodology) </t>
    </r>
    <r>
      <rPr>
        <sz val="11"/>
        <color rgb="FF000000"/>
        <rFont val="Calibri"/>
        <family val="2"/>
        <charset val="186"/>
        <scheme val="minor"/>
      </rPr>
      <t>allocations for rehabilitation of damaged areas. Indicator is
(</t>
    </r>
    <r>
      <rPr>
        <strike/>
        <sz val="11"/>
        <color rgb="FF000000"/>
        <rFont val="Calibri"/>
        <family val="2"/>
        <charset val="186"/>
        <scheme val="minor"/>
      </rPr>
      <t>35.998.201-5.000.000</t>
    </r>
    <r>
      <rPr>
        <sz val="11"/>
        <color rgb="FF000000"/>
        <rFont val="Calibri"/>
        <family val="2"/>
        <charset val="186"/>
        <scheme val="minor"/>
      </rPr>
      <t xml:space="preserve"> </t>
    </r>
    <r>
      <rPr>
        <b/>
        <sz val="11"/>
        <rFont val="Calibri"/>
        <family val="2"/>
        <charset val="186"/>
        <scheme val="minor"/>
      </rPr>
      <t>5.057.025-707.984</t>
    </r>
    <r>
      <rPr>
        <sz val="11"/>
        <color rgb="FF000000"/>
        <rFont val="Calibri"/>
        <family val="2"/>
        <charset val="186"/>
        <scheme val="minor"/>
      </rPr>
      <t xml:space="preserve">) / (600.000 + 20%) + </t>
    </r>
    <r>
      <rPr>
        <strike/>
        <sz val="11"/>
        <color rgb="FF000000"/>
        <rFont val="Calibri"/>
        <family val="2"/>
        <charset val="186"/>
        <scheme val="minor"/>
      </rPr>
      <t>5.000.000</t>
    </r>
    <r>
      <rPr>
        <sz val="11"/>
        <color rgb="FF000000"/>
        <rFont val="Calibri"/>
        <family val="2"/>
        <charset val="186"/>
        <scheme val="minor"/>
      </rPr>
      <t xml:space="preserve"> </t>
    </r>
    <r>
      <rPr>
        <b/>
        <sz val="11"/>
        <rFont val="Calibri"/>
        <family val="2"/>
        <charset val="186"/>
        <scheme val="minor"/>
      </rPr>
      <t>707.984</t>
    </r>
    <r>
      <rPr>
        <sz val="11"/>
        <color rgb="FF000000"/>
        <rFont val="Calibri"/>
        <family val="2"/>
        <charset val="186"/>
        <scheme val="minor"/>
      </rPr>
      <t xml:space="preserve">/ (100.000 + 20%) = </t>
    </r>
    <r>
      <rPr>
        <strike/>
        <sz val="11"/>
        <color rgb="FF000000"/>
        <rFont val="Calibri"/>
        <family val="2"/>
        <charset val="186"/>
        <scheme val="minor"/>
      </rPr>
      <t>85</t>
    </r>
    <r>
      <rPr>
        <sz val="11"/>
        <color rgb="FF000000"/>
        <rFont val="Calibri"/>
        <family val="2"/>
        <charset val="186"/>
        <scheme val="minor"/>
      </rPr>
      <t xml:space="preserve"> </t>
    </r>
    <r>
      <rPr>
        <b/>
        <sz val="11"/>
        <rFont val="Calibri"/>
        <family val="2"/>
        <charset val="186"/>
        <scheme val="minor"/>
      </rPr>
      <t>12</t>
    </r>
    <r>
      <rPr>
        <sz val="11"/>
        <color rgb="FF000000"/>
        <rFont val="Calibri"/>
        <family val="2"/>
        <charset val="186"/>
        <scheme val="minor"/>
      </rPr>
      <t xml:space="preserve"> (ha).
In 2024 the intermediate value of the indicator is not expected because the start of projects implementation is planned in 2022-2023, the duration of projects is 3-4 years, therefore in 2024 there will be no completed projects and achieved indicators.</t>
    </r>
  </si>
  <si>
    <t>RCR52</t>
  </si>
  <si>
    <t>Rehabilitated land used for green areas, social housing, economic or other uses (rekultivuota žemė, naudojama žaliesiems plotams, socialiniams būstams, ekonominei arba kitai paskirčiai)</t>
  </si>
  <si>
    <t>Based on the experience of the projects  of rehabilitation of contaminated sites  implemented in 2014-2020, it is assumed that 60 percent rehabilitated damaged or contaminated sites could be planned for use in an approved  redevelopment plan one year after the end of the project:
85 * 60 percent = 51 ha</t>
  </si>
  <si>
    <r>
      <rPr>
        <b/>
        <sz val="11"/>
        <color rgb="FF000000"/>
        <rFont val="Calibri"/>
        <family val="2"/>
        <charset val="186"/>
        <scheme val="minor"/>
      </rPr>
      <t xml:space="preserve">The value of the indicator is reduced in proportion to the amount of funds being redistributed (26.300.000) and allocated to a new priorities. </t>
    </r>
    <r>
      <rPr>
        <sz val="11"/>
        <color rgb="FF000000"/>
        <rFont val="Calibri"/>
        <family val="2"/>
        <charset val="186"/>
        <scheme val="minor"/>
      </rPr>
      <t xml:space="preserve">Based on the experience of the projects  of rehabilitation of contaminated sites  implemented in 2014-2020, it is assumed that 60 percent rehabilitated damaged or contaminated sites could be planned for use in an approved  redevelopment plan one year after the end of the project:
</t>
    </r>
    <r>
      <rPr>
        <strike/>
        <sz val="11"/>
        <color rgb="FF000000"/>
        <rFont val="Calibri"/>
        <family val="2"/>
        <charset val="186"/>
        <scheme val="minor"/>
      </rPr>
      <t>85</t>
    </r>
    <r>
      <rPr>
        <sz val="11"/>
        <color rgb="FF000000"/>
        <rFont val="Calibri"/>
        <family val="2"/>
        <charset val="186"/>
        <scheme val="minor"/>
      </rPr>
      <t xml:space="preserve"> </t>
    </r>
    <r>
      <rPr>
        <b/>
        <sz val="11"/>
        <rFont val="Calibri"/>
        <family val="2"/>
        <charset val="186"/>
        <scheme val="minor"/>
      </rPr>
      <t xml:space="preserve">12 </t>
    </r>
    <r>
      <rPr>
        <sz val="11"/>
        <color rgb="FF000000"/>
        <rFont val="Calibri"/>
        <family val="2"/>
        <charset val="186"/>
        <scheme val="minor"/>
      </rPr>
      <t xml:space="preserve">* 60 percent = </t>
    </r>
    <r>
      <rPr>
        <strike/>
        <sz val="11"/>
        <color rgb="FF000000"/>
        <rFont val="Calibri"/>
        <family val="2"/>
        <charset val="186"/>
        <scheme val="minor"/>
      </rPr>
      <t>51</t>
    </r>
    <r>
      <rPr>
        <sz val="11"/>
        <color rgb="FF000000"/>
        <rFont val="Calibri"/>
        <family val="2"/>
        <charset val="186"/>
        <scheme val="minor"/>
      </rPr>
      <t xml:space="preserve"> </t>
    </r>
    <r>
      <rPr>
        <b/>
        <sz val="11"/>
        <rFont val="Calibri"/>
        <family val="2"/>
        <charset val="186"/>
        <scheme val="minor"/>
      </rPr>
      <t>7</t>
    </r>
    <r>
      <rPr>
        <sz val="11"/>
        <color rgb="FF000000"/>
        <rFont val="Calibri"/>
        <family val="2"/>
        <charset val="186"/>
        <scheme val="minor"/>
      </rPr>
      <t xml:space="preserve"> ha</t>
    </r>
  </si>
  <si>
    <t>2.7.5. strengthening of environment polution prevention, monitoring and control systems (Stiprinti aplinkos taršos prevencijos, stebėsenos ir kontrolės sistemas)</t>
  </si>
  <si>
    <t>Investments in new or upgraded environment pollution prevention, monitoring  and  control systems (Investicijos į aplinkos apsaugos prevencijos ir taršos kontrolės sistemas)</t>
  </si>
  <si>
    <t>eur</t>
  </si>
  <si>
    <t xml:space="preserve">Proposed indicator according to the analog RCO24.
In 2024 the intermediate value of the indicator is not expected because the start of projects implementation is planned in 2022-2023, the duration of projects is 3-4 years, therefore in 2024 there will be no completed projects and achieved indicators.
</t>
  </si>
  <si>
    <t>Increased efficiency of the environment protection system (Aplinkosaugos sistemų efektyvumo padidėjimas)</t>
  </si>
  <si>
    <t xml:space="preserve">It is calculated the percentage of accelerated and improved environmental impact assesment system, decision-making data processing, pollution control system's effectiveness one year after the end of the project.
The indicator is set out according to the impact indicator 6.11.2 “Index of Progressiveness of environmental authorities supervising the activities of economic operators”, taken from the National Progress Plan.
Index maximum value is 10 points. In 2020 the Environmental Authorities Index was 5.96. The target for 2030 is 8 points. Difference - 2.04 points, what is 20.4 %
</t>
  </si>
  <si>
    <t>2.7.6. strengthening of air pollution monitoring systems (Stiprinti oro monitoringo sistemas)</t>
  </si>
  <si>
    <r>
      <rPr>
        <b/>
        <sz val="11"/>
        <rFont val="Calibri"/>
        <family val="2"/>
        <charset val="186"/>
        <scheme val="minor"/>
      </rPr>
      <t xml:space="preserve">077 </t>
    </r>
    <r>
      <rPr>
        <sz val="11"/>
        <rFont val="Calibri"/>
        <family val="2"/>
        <charset val="186"/>
        <scheme val="minor"/>
      </rPr>
      <t>Air quality and noise reduction measures (Oro kokybės užtikrinimo ir triukšmo mažinimo priemonės)</t>
    </r>
  </si>
  <si>
    <t>RCO39</t>
  </si>
  <si>
    <t>Area covered by systems for monitoring air pollution installed (teritorijos, kurioms taikomos oro taršos stebėsenos sistemos)</t>
  </si>
  <si>
    <t>air quality zones</t>
  </si>
  <si>
    <t>According to the  LISTS OF ZONES AND AGGLOMERATIONS approved by the Order of the Ministers of the Environment and Health, 3 zones are distinguished: 
Vilnius city agglomeration, Kaunas city agglomeration,  Zone (the territory of the Republic of Lithuania without the cities of Vilnius and Kaunas). Milestone for 2024 is not provided, because projects will start at the end of 2022 and 2023.</t>
  </si>
  <si>
    <t>Indicators remain unchanged despite reduced funding because even a single project can cover all three areas, as is the case here. But this does not mean that the area of the same size will be covered or that the same number or capacity of systems will be created as would be the case with greater funding.</t>
  </si>
  <si>
    <t xml:space="preserve">It is calculated the percentage of accelerated and improved monitoring air pollution system's (as a part of environment protection system) effectiveness by better decision-making data processing and etc, one year after the end of the project.
The indicator is set out according to the impact indicator 6.11.2 “Index of Progressiveness of environmental authorities supervising the activities of economic operators”, taken from the National Progress Plan.
Index maximum value is 10 points. In 2020 the Environmental Authorities Index was 5.96. The target for 2030 is 8 points. Difference - 2.04 points, what is 20.4 %
</t>
  </si>
  <si>
    <t>The target indicator value is calculated in accordance with the objectives outlined in national planning documents and is not directly linked to a specific funding amount. Consequently, it is not possible to foresee how (or if) any reduction in funding would impact the achievement of the target indicator. Therefore, in the event of insufficient funding, the target indicator will be pursued through alternative means.</t>
  </si>
  <si>
    <t>Indicator code</t>
  </si>
  <si>
    <t>Indicator name</t>
  </si>
  <si>
    <t>Indicator M.U.</t>
  </si>
  <si>
    <t>Indicator baseline value</t>
  </si>
  <si>
    <t>Indicator baseline year</t>
  </si>
  <si>
    <t>Row ID</t>
  </si>
  <si>
    <t>Field</t>
  </si>
  <si>
    <t>Indicator metadata</t>
  </si>
  <si>
    <t>R.S.</t>
  </si>
  <si>
    <t>Measurement unit</t>
  </si>
  <si>
    <t>Type of indicator</t>
  </si>
  <si>
    <t>result</t>
  </si>
  <si>
    <t>Milestone 2024</t>
  </si>
  <si>
    <t>not required</t>
  </si>
  <si>
    <t>Policy objective</t>
  </si>
  <si>
    <t>PO2 Greener Europe</t>
  </si>
  <si>
    <t>Specific objective</t>
  </si>
  <si>
    <t>SO 2.vii Biodiversity and greeen infrastructure</t>
  </si>
  <si>
    <t>Definition and concepts</t>
  </si>
  <si>
    <t>The percentage of share of the population of species with an unfavorable conservation status which was subject to conservation measures that shall be calculated.
The calculation should be made taking into account the total population of that species with an unfavorable conservation status in Lithuania.</t>
  </si>
  <si>
    <t>Data collection</t>
  </si>
  <si>
    <t>Time measurement achieved</t>
  </si>
  <si>
    <t>Upon completion of output in the supported project</t>
  </si>
  <si>
    <t>Aggregation issues</t>
  </si>
  <si>
    <t>Reporting</t>
  </si>
  <si>
    <t>Rule 1: Reporting by specific objective Forecast for selected projects and achieved values, both cumulative to date (CPR Annex VII, Table 6).</t>
  </si>
  <si>
    <t>References</t>
  </si>
  <si>
    <t>The EU Biodiversity Strategy to be achieved by the Member States by 2030.</t>
  </si>
  <si>
    <t>Corresponding corporate indicator</t>
  </si>
  <si>
    <t>Notes</t>
  </si>
  <si>
    <t>Indicator related to P.S. Surface of  sites (not  Natura 2000)  covered by protection and restoration measures</t>
  </si>
  <si>
    <t>Examples</t>
  </si>
  <si>
    <t>P.S.</t>
  </si>
  <si>
    <t>Surface of  sites (not  Natura 2000)  covered by protection and restoration measures</t>
  </si>
  <si>
    <t>hectares</t>
  </si>
  <si>
    <t>output</t>
  </si>
  <si>
    <t>Surface area of  sites (not  Natura 2000) covered by protection and retoration measures financed by the supported projects. These measures need to be in line with the prioritised action framework (PAF). 
The PAFs are strategic multiannual planning tools aimed at providing a comprehensive overview of the measures that are needed to implement the EU-wide Natura 2000 network also green infrastrucure and bio-diversity that helps to ensure integrity of Natura 2000 network and linking them to the corresponding EU funding instruments (see Council Directive 92/43/EEC in references).</t>
  </si>
  <si>
    <t>Rule 1: Remove double counting at the level of the specific objective.
A given area in a surface of  sites (not  Natura 2000)  covered by protection and restoration measures should be counted once even if covered by several projects financed in the same specific objective.</t>
  </si>
  <si>
    <t>Rule 1: Reporting by specific objective.
Forecast for selected projects and achieved values, both cumulative to date (CPR Annex VII, Table 3).</t>
  </si>
  <si>
    <t>Council Directive 92/43/EEC on the conservation of natural habitats and of wild fauna and flora.</t>
  </si>
  <si>
    <t>Indicator related to R.S. Share of the population of species with an unfavorable conservation status which was subject to conservation measures</t>
  </si>
  <si>
    <t>euro</t>
  </si>
  <si>
    <t xml:space="preserve">Total value of investments in projects supporting new or upgraded environment pollution prevention  and  control systems. Upgrading should refer primarily to optimisation of functions of public authorities and modernization of technical capacity in environment pollution prevention  and  control systems at national and regional levels. </t>
  </si>
  <si>
    <t>Indicator related to R.S. Increased efficiency of the environment protection system</t>
  </si>
  <si>
    <t>The percentage increase in accelerated and improved environmental impact assessment system, decision-making data processing, pollution control system's effectiveness that shall be calculated.</t>
  </si>
  <si>
    <t>Upon completion of output in the supported project - the indicator is measured one year after the end of the projects</t>
  </si>
  <si>
    <t>Rule 1: Reporting by specific objective. Forecast for selected projects and achieved values, both cumulative to date (CPR Annex VII, Table 6).</t>
  </si>
  <si>
    <t>Population covered by projects in the framework of strategies for 
integrated territorial development</t>
  </si>
  <si>
    <t xml:space="preserve">0
</t>
  </si>
  <si>
    <t>251.132</t>
  </si>
  <si>
    <r>
      <t xml:space="preserve">SO 2.v </t>
    </r>
    <r>
      <rPr>
        <sz val="11"/>
        <rFont val="Calibri"/>
        <family val="2"/>
        <scheme val="minor"/>
      </rPr>
      <t>Promoting access to water and sustainable water management</t>
    </r>
  </si>
  <si>
    <t xml:space="preserve">Number of persons covered by projects supported by the Funds in the 
framework of strategies for integrated territorial development.
</t>
  </si>
  <si>
    <t xml:space="preserve">Upon completion of output in the supported project </t>
  </si>
  <si>
    <t>Rule 1: Double counting removed at the level of the specific objective
Double counting of population covered by several projects for the same 
strategy in the same specific objective should be removed</t>
  </si>
  <si>
    <t>Rule 1: Reporting by specific objective
Forecast for selected projects and achieved values, both cumulative to date 
(CPR Annex VII, Table 3).</t>
  </si>
  <si>
    <t>Not required. Specific output indicator</t>
  </si>
  <si>
    <t>No examples</t>
  </si>
  <si>
    <t>Strategies for integrated territorial development supported</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</si>
  <si>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</si>
  <si>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</si>
  <si>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</si>
  <si>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</si>
  <si>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 xml:space="preserve">Aggregating the values reported across specific objectives will count the 
number of contributions but not the (net) number of integrated territorial 
development strategies.
</t>
  </si>
  <si>
    <r>
      <rPr>
        <b/>
        <sz val="11"/>
        <rFont val="Calibri"/>
        <family val="2"/>
        <charset val="186"/>
        <scheme val="minor"/>
      </rPr>
      <t>The value of the indicator is partly reduced in proportion to the amount of funds being redistributed (2.300.000) and allocated to a new priorities.</t>
    </r>
    <r>
      <rPr>
        <sz val="11"/>
        <color rgb="FF000000"/>
        <rFont val="Calibri"/>
        <family val="2"/>
        <charset val="186"/>
        <scheme val="minor"/>
      </rPr>
      <t xml:space="preserve">
Taking into account the average of costs of the project data of measure "Protection of Landscape"  for the period 2014-2020, considering the need for more complex and high-quality green infrastructure, the price per hectare may reach </t>
    </r>
    <r>
      <rPr>
        <strike/>
        <sz val="11"/>
        <color rgb="FF000000"/>
        <rFont val="Calibri"/>
        <family val="2"/>
        <charset val="186"/>
        <scheme val="minor"/>
      </rPr>
      <t>150.000</t>
    </r>
    <r>
      <rPr>
        <sz val="11"/>
        <color rgb="FF000000"/>
        <rFont val="Calibri"/>
        <family val="2"/>
        <charset val="186"/>
        <scheme val="minor"/>
      </rPr>
      <t xml:space="preserve"> </t>
    </r>
    <r>
      <rPr>
        <b/>
        <sz val="11"/>
        <rFont val="Calibri"/>
        <family val="2"/>
        <charset val="186"/>
        <scheme val="minor"/>
      </rPr>
      <t>380.000</t>
    </r>
    <r>
      <rPr>
        <sz val="11"/>
        <color rgb="FFFF0000"/>
        <rFont val="Calibri"/>
        <family val="2"/>
        <charset val="186"/>
        <scheme val="minor"/>
      </rPr>
      <t xml:space="preserve"> </t>
    </r>
    <r>
      <rPr>
        <sz val="11"/>
        <color rgb="FF000000"/>
        <rFont val="Calibri"/>
        <family val="2"/>
        <charset val="186"/>
        <scheme val="minor"/>
      </rPr>
      <t xml:space="preserve">EUR/ha. </t>
    </r>
    <r>
      <rPr>
        <b/>
        <sz val="11"/>
        <rFont val="Calibri"/>
        <family val="2"/>
        <charset val="186"/>
        <scheme val="minor"/>
      </rPr>
      <t>The price per hectare was initially planned based on historical data from the period 2014-2020 "Protection of Landscape" measure, which was not specifically intended for urbanized areas and the inclusion of such areas in current projects has substantially increased costs. Urbanized areas require more complex planning and the use of advanced technological solutions, which increases both the time and cost of implementation. Inflation has not been taken into account in the original cost estimate. Additionally, market rates for certain types of work have significantly increased, especially for the more complex technological solutions required in urbanized territories.</t>
    </r>
    <r>
      <rPr>
        <sz val="11"/>
        <color rgb="FFFF0000"/>
        <rFont val="Calibri"/>
        <family val="2"/>
        <charset val="186"/>
        <scheme val="minor"/>
      </rPr>
      <t xml:space="preserve">  </t>
    </r>
    <r>
      <rPr>
        <sz val="11"/>
        <color rgb="FF000000"/>
        <rFont val="Calibri"/>
        <family val="2"/>
        <charset val="186"/>
        <scheme val="minor"/>
      </rPr>
      <t>Allocation</t>
    </r>
    <r>
      <rPr>
        <strike/>
        <sz val="11"/>
        <color rgb="FF000000"/>
        <rFont val="Calibri"/>
        <family val="2"/>
        <charset val="186"/>
        <scheme val="minor"/>
      </rPr>
      <t>f</t>
    </r>
    <r>
      <rPr>
        <sz val="11"/>
        <color rgb="FF000000"/>
        <rFont val="Calibri"/>
        <family val="2"/>
        <charset val="186"/>
        <scheme val="minor"/>
      </rPr>
      <t xml:space="preserve"> of 2.000.000 eur for preparation of greening plans and metodolojical documents are excluded from calculation.
The planned value of the indicator is </t>
    </r>
    <r>
      <rPr>
        <strike/>
        <sz val="11"/>
        <color rgb="FF000000"/>
        <rFont val="Calibri"/>
        <family val="2"/>
        <charset val="186"/>
        <scheme val="minor"/>
      </rPr>
      <t>39.176.471</t>
    </r>
    <r>
      <rPr>
        <sz val="11"/>
        <color rgb="FFFF0000"/>
        <rFont val="Calibri"/>
        <family val="2"/>
        <charset val="186"/>
        <scheme val="minor"/>
      </rPr>
      <t xml:space="preserve"> </t>
    </r>
    <r>
      <rPr>
        <b/>
        <sz val="11"/>
        <rFont val="Calibri"/>
        <family val="2"/>
        <charset val="186"/>
        <scheme val="minor"/>
      </rPr>
      <t>36.470.588</t>
    </r>
    <r>
      <rPr>
        <sz val="11"/>
        <color rgb="FF000000"/>
        <rFont val="Calibri"/>
        <family val="2"/>
        <charset val="186"/>
        <scheme val="minor"/>
      </rPr>
      <t>/</t>
    </r>
    <r>
      <rPr>
        <strike/>
        <sz val="11"/>
        <color rgb="FF000000"/>
        <rFont val="Calibri"/>
        <family val="2"/>
        <charset val="186"/>
        <scheme val="minor"/>
      </rPr>
      <t>150.000</t>
    </r>
    <r>
      <rPr>
        <sz val="11"/>
        <color rgb="FF000000"/>
        <rFont val="Calibri"/>
        <family val="2"/>
        <charset val="186"/>
        <scheme val="minor"/>
      </rPr>
      <t xml:space="preserve"> </t>
    </r>
    <r>
      <rPr>
        <b/>
        <sz val="11"/>
        <rFont val="Calibri"/>
        <family val="2"/>
        <charset val="186"/>
        <scheme val="minor"/>
      </rPr>
      <t>380.000</t>
    </r>
    <r>
      <rPr>
        <sz val="11"/>
        <color rgb="FF000000"/>
        <rFont val="Calibri"/>
        <family val="2"/>
        <charset val="186"/>
        <scheme val="minor"/>
      </rPr>
      <t xml:space="preserve">= </t>
    </r>
    <r>
      <rPr>
        <strike/>
        <sz val="11"/>
        <color rgb="FF000000"/>
        <rFont val="Calibri"/>
        <family val="2"/>
        <charset val="186"/>
        <scheme val="minor"/>
      </rPr>
      <t>261</t>
    </r>
    <r>
      <rPr>
        <sz val="11"/>
        <color rgb="FF000000"/>
        <rFont val="Calibri"/>
        <family val="2"/>
        <charset val="186"/>
        <scheme val="minor"/>
      </rPr>
      <t xml:space="preserve"> </t>
    </r>
    <r>
      <rPr>
        <b/>
        <sz val="11"/>
        <rFont val="Calibri"/>
        <family val="2"/>
        <charset val="186"/>
        <scheme val="minor"/>
      </rPr>
      <t>96</t>
    </r>
    <r>
      <rPr>
        <sz val="11"/>
        <color rgb="FFFF0000"/>
        <rFont val="Calibri"/>
        <family val="2"/>
        <charset val="186"/>
        <scheme val="minor"/>
      </rPr>
      <t xml:space="preserve"> </t>
    </r>
    <r>
      <rPr>
        <sz val="11"/>
        <color rgb="FF000000"/>
        <rFont val="Calibri"/>
        <family val="2"/>
        <charset val="186"/>
        <scheme val="minor"/>
      </rPr>
      <t xml:space="preserve">(ha).
In 2024 the intermediate value of the indicator is not expected because the start of projects implementation is planned in 2022-2023, the duration of projects is 3-4 years, therefore in 2024 there will be no completed projects and achieved indicators.
</t>
    </r>
  </si>
  <si>
    <r>
      <rPr>
        <b/>
        <sz val="11"/>
        <rFont val="Calibri"/>
        <family val="2"/>
        <charset val="186"/>
        <scheme val="minor"/>
      </rPr>
      <t>The value of the indicator is partly reduced in proportion to the amount of funds being redistributed (2.300.000) and allocated to a new priorities.</t>
    </r>
    <r>
      <rPr>
        <sz val="11"/>
        <color rgb="FF000000"/>
        <rFont val="Calibri"/>
        <family val="2"/>
        <charset val="186"/>
        <scheme val="minor"/>
      </rPr>
      <t xml:space="preserve">
According to the values of landscape management projects in 2014-2020, the planned average value of a green infrastructure project is about </t>
    </r>
    <r>
      <rPr>
        <strike/>
        <sz val="11"/>
        <color rgb="FF000000"/>
        <rFont val="Calibri"/>
        <family val="2"/>
        <charset val="186"/>
        <scheme val="minor"/>
      </rPr>
      <t>800.000</t>
    </r>
    <r>
      <rPr>
        <sz val="11"/>
        <color rgb="FF000000"/>
        <rFont val="Calibri"/>
        <family val="2"/>
        <charset val="186"/>
        <scheme val="minor"/>
      </rPr>
      <t xml:space="preserve"> </t>
    </r>
    <r>
      <rPr>
        <b/>
        <sz val="11"/>
        <rFont val="Calibri"/>
        <family val="2"/>
        <charset val="186"/>
        <scheme val="minor"/>
      </rPr>
      <t>2.300.000</t>
    </r>
    <r>
      <rPr>
        <sz val="11"/>
        <color rgb="FF000000"/>
        <rFont val="Calibri"/>
        <family val="2"/>
        <charset val="186"/>
        <scheme val="minor"/>
      </rPr>
      <t xml:space="preserve"> euros. </t>
    </r>
    <r>
      <rPr>
        <b/>
        <sz val="11"/>
        <rFont val="Calibri"/>
        <family val="2"/>
        <charset val="186"/>
        <scheme val="minor"/>
      </rPr>
      <t>The average value was initially based on historical data from the 2014-2020 "Protection of Landscape" measure, which was not specifically intended for urbanized areas. The inclusion of urbanized areas in the current projects has substantially increased the costs, as urbanized territories require more complex planning and the use of advanced technological solutions, both of which contribute to higher implementation costs.
The original cost estimate did not account for inflation or the higher rates associated with implementing green infrastructure in urbanized areas. Instead, the increase in the price per hectare is a result of adjusting the original cost estimate for inflation and applying a higher unit cost for the more complex work required in urbanized regions. Therefore, the planned average value of a green infrastructure project has been adjusted to reflect the added complexities of urban settings and the rising market rates for specialized work.</t>
    </r>
    <r>
      <rPr>
        <sz val="11"/>
        <color rgb="FFFF0000"/>
        <rFont val="Calibri"/>
        <family val="2"/>
        <charset val="186"/>
        <scheme val="minor"/>
      </rPr>
      <t xml:space="preserve"> </t>
    </r>
    <r>
      <rPr>
        <sz val="11"/>
        <color rgb="FF000000"/>
        <rFont val="Calibri"/>
        <family val="2"/>
        <charset val="186"/>
        <scheme val="minor"/>
      </rPr>
      <t xml:space="preserve">The average density of Lithuanian cities is about 1.160 people/sq.km  (statistic data). The area within a radius of 2 km from the established green infrastructure is equal 12,56 sq.km = PI * r2. Population in this area is 1.160 * 12,56 = 14.570 inhabitants.
The value of the indicator is </t>
    </r>
    <r>
      <rPr>
        <strike/>
        <sz val="11"/>
        <color rgb="FF000000"/>
        <rFont val="Calibri"/>
        <family val="2"/>
        <charset val="186"/>
        <scheme val="minor"/>
      </rPr>
      <t>713.501</t>
    </r>
    <r>
      <rPr>
        <b/>
        <sz val="11"/>
        <rFont val="Calibri"/>
        <family val="2"/>
        <charset val="186"/>
        <scheme val="minor"/>
      </rPr>
      <t xml:space="preserve"> 231.033</t>
    </r>
    <r>
      <rPr>
        <sz val="11"/>
        <color rgb="FF000000"/>
        <rFont val="Calibri"/>
        <family val="2"/>
        <charset val="186"/>
        <scheme val="minor"/>
      </rPr>
      <t xml:space="preserve"> = </t>
    </r>
    <r>
      <rPr>
        <strike/>
        <sz val="11"/>
        <color rgb="FF000000"/>
        <rFont val="Calibri"/>
        <family val="2"/>
        <charset val="186"/>
        <scheme val="minor"/>
      </rPr>
      <t>39.176.471</t>
    </r>
    <r>
      <rPr>
        <sz val="11"/>
        <color rgb="FF000000"/>
        <rFont val="Calibri"/>
        <family val="2"/>
        <charset val="186"/>
        <scheme val="minor"/>
      </rPr>
      <t xml:space="preserve"> </t>
    </r>
    <r>
      <rPr>
        <b/>
        <sz val="11"/>
        <rFont val="Calibri"/>
        <family val="2"/>
        <charset val="186"/>
        <scheme val="minor"/>
      </rPr>
      <t>36.470.588</t>
    </r>
    <r>
      <rPr>
        <sz val="11"/>
        <color rgb="FF000000"/>
        <rFont val="Calibri"/>
        <family val="2"/>
        <charset val="186"/>
        <scheme val="minor"/>
      </rPr>
      <t xml:space="preserve"> /</t>
    </r>
    <r>
      <rPr>
        <strike/>
        <sz val="11"/>
        <color rgb="FF000000"/>
        <rFont val="Calibri"/>
        <family val="2"/>
        <charset val="186"/>
        <scheme val="minor"/>
      </rPr>
      <t xml:space="preserve"> 800.000</t>
    </r>
    <r>
      <rPr>
        <sz val="11"/>
        <color rgb="FF000000"/>
        <rFont val="Calibri"/>
        <family val="2"/>
        <charset val="186"/>
        <scheme val="minor"/>
      </rPr>
      <t xml:space="preserve"> </t>
    </r>
    <r>
      <rPr>
        <b/>
        <sz val="11"/>
        <rFont val="Calibri"/>
        <family val="2"/>
        <charset val="186"/>
        <scheme val="minor"/>
      </rPr>
      <t>2.300.000</t>
    </r>
    <r>
      <rPr>
        <sz val="11"/>
        <color rgb="FF000000"/>
        <rFont val="Calibri"/>
        <family val="2"/>
        <charset val="186"/>
        <scheme val="minor"/>
      </rPr>
      <t xml:space="preserve"> * 14.570
</t>
    </r>
  </si>
  <si>
    <r>
      <t xml:space="preserve">
</t>
    </r>
    <r>
      <rPr>
        <b/>
        <sz val="11"/>
        <rFont val="Calibri"/>
        <family val="2"/>
        <charset val="186"/>
        <scheme val="minor"/>
      </rPr>
      <t xml:space="preserve">The indicator  6.11.2 “Index of Progressiveness of environmental authorities supervising the activities of economic operators” was excluded from updated NPP, however, the assumptions and rationale for achieving the indicator remain valid. 
</t>
    </r>
  </si>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</sst>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_-* #,##0.00\ _€_-;\-* #,##0.00\ _€_-;_-* &quot;-&quot;??\ _€_-;_-@_-"/>
    <numFmt numFmtId="166" formatCode="#,##0_ ;\-#,##0\ "/>
    <numFmt numFmtId="167" formatCode="0_ ;\-0\ "/>
  </numFmts>
  <fonts count="22" x14ac:knownFonts="1">
    <font>
      <sz val="11"/>
      <color theme="1"/>
      <name val="Calibri"/>
      <family val="2"/>
      <scheme val="minor"/>
    </font>
    <font>
      <sz val="11"/>
      <color theme="1"/>
      <name val="Calibri"/>
      <family val="2"/>
      <charset val="186"/>
      <scheme val="minor"/>
    </font>
    <font>
      <b/>
      <sz val="11"/>
      <name val="Calibri"/>
      <family val="2"/>
      <charset val="186"/>
      <scheme val="minor"/>
    </font>
    <font>
      <sz val="11"/>
      <color theme="1"/>
      <name val="Calibri"/>
      <family val="2"/>
      <scheme val="minor"/>
    </font>
    <font>
      <sz val="11"/>
      <name val="Calibri"/>
      <family val="2"/>
      <charset val="186"/>
      <scheme val="minor"/>
    </font>
    <font>
      <sz val="12"/>
      <color theme="1"/>
      <name val="Calibri"/>
      <family val="2"/>
      <scheme val="minor"/>
    </font>
    <font>
      <sz val="12"/>
      <name val="Calibri"/>
      <family val="2"/>
      <charset val="186"/>
      <scheme val="minor"/>
    </font>
    <font>
      <sz val="12"/>
      <color rgb="FFFF0000"/>
      <name val="Calibri"/>
      <family val="2"/>
      <scheme val="minor"/>
    </font>
    <font>
      <i/>
      <sz val="12"/>
      <color theme="1"/>
      <name val="Calibri"/>
      <family val="2"/>
      <scheme val="minor"/>
    </font>
    <font>
      <sz val="11"/>
      <color rgb="FFFF0000"/>
      <name val="Calibri"/>
      <family val="2"/>
      <charset val="186"/>
      <scheme val="minor"/>
    </font>
    <font>
      <b/>
      <sz val="11"/>
      <name val="Calibri"/>
      <family val="2"/>
      <scheme val="minor"/>
    </font>
    <font>
      <sz val="11"/>
      <color rgb="FF0070C0"/>
      <name val="Calibri"/>
      <family val="2"/>
      <charset val="186"/>
      <scheme val="minor"/>
    </font>
    <font>
      <b/>
      <sz val="11"/>
      <color theme="1"/>
      <name val="Calibri"/>
      <family val="2"/>
      <scheme val="minor"/>
    </font>
    <font>
      <sz val="11"/>
      <name val="Calibri"/>
      <family val="2"/>
      <scheme val="minor"/>
    </font>
    <font>
      <strike/>
      <sz val="11"/>
      <color rgb="FF000000"/>
      <name val="Calibri"/>
      <family val="2"/>
      <charset val="186"/>
      <scheme val="minor"/>
    </font>
    <font>
      <sz val="11"/>
      <color rgb="FF000000"/>
      <name val="Calibri"/>
      <family val="2"/>
      <charset val="186"/>
      <scheme val="minor"/>
    </font>
    <font>
      <sz val="11"/>
      <color rgb="FF000000"/>
      <name val="Calibri"/>
      <family val="2"/>
      <charset val="186"/>
    </font>
    <font>
      <sz val="11"/>
      <name val="Calibri"/>
      <family val="2"/>
      <charset val="186"/>
    </font>
    <font>
      <b/>
      <sz val="11"/>
      <color rgb="FF000000"/>
      <name val="Calibri"/>
      <family val="2"/>
      <charset val="186"/>
      <scheme val="minor"/>
    </font>
    <font>
      <sz val="11"/>
      <color rgb="FF00B050"/>
      <name val="Calibri"/>
      <family val="2"/>
      <charset val="186"/>
      <scheme val="minor"/>
    </font>
    <font>
      <sz val="11"/>
      <color rgb="FF00B050"/>
      <name val="Calibri"/>
      <family val="2"/>
      <charset val="186"/>
      <scheme val="minor"/>
    </font>
    <font>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65"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cellStyleXfs>
  <cellXfs count="193">
    <xf numFmtId="0" fontId="0" fillId="0" borderId="0" xfId="0"/>
    <xf numFmtId="0" fontId="4" fillId="0" borderId="0" xfId="0" applyFont="1" applyAlignment="1">
      <alignment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xf numFmtId="0" fontId="4" fillId="2" borderId="0" xfId="0" applyFont="1" applyFill="1"/>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4" fontId="4" fillId="0" borderId="0" xfId="0" applyNumberFormat="1" applyFont="1"/>
    <xf numFmtId="0" fontId="2" fillId="2" borderId="8"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166" fontId="4" fillId="0" borderId="0" xfId="0" applyNumberFormat="1" applyFont="1"/>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wrapText="1"/>
    </xf>
    <xf numFmtId="0" fontId="5" fillId="0" borderId="0" xfId="0" applyFont="1" applyAlignment="1">
      <alignment vertical="center"/>
    </xf>
    <xf numFmtId="0" fontId="5" fillId="0" borderId="1" xfId="0" applyFont="1" applyBorder="1" applyAlignment="1">
      <alignment horizontal="left" wrapText="1"/>
    </xf>
    <xf numFmtId="0" fontId="5" fillId="0" borderId="1" xfId="0" applyFont="1" applyBorder="1" applyAlignment="1">
      <alignment vertical="center"/>
    </xf>
    <xf numFmtId="0" fontId="5" fillId="0" borderId="1"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center" vertical="center"/>
    </xf>
    <xf numFmtId="0" fontId="6" fillId="0" borderId="1"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0" xfId="0" applyFont="1" applyAlignment="1">
      <alignment horizontal="center" vertical="center" wrapText="1"/>
    </xf>
    <xf numFmtId="167" fontId="0" fillId="0" borderId="0" xfId="2" applyNumberFormat="1" applyFont="1" applyAlignment="1">
      <alignment vertical="center"/>
    </xf>
    <xf numFmtId="3" fontId="5" fillId="0" borderId="1" xfId="0" applyNumberFormat="1" applyFont="1" applyBorder="1" applyAlignment="1">
      <alignment horizontal="left" vertical="center"/>
    </xf>
    <xf numFmtId="0" fontId="8" fillId="0" borderId="1" xfId="0" applyFont="1" applyBorder="1" applyAlignment="1">
      <alignment wrapText="1"/>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3" fontId="4" fillId="2" borderId="2" xfId="1" applyNumberFormat="1" applyFont="1" applyFill="1" applyBorder="1" applyAlignment="1">
      <alignment horizontal="center" vertical="center"/>
    </xf>
    <xf numFmtId="0" fontId="10" fillId="0" borderId="0" xfId="0" applyFont="1"/>
    <xf numFmtId="3" fontId="4" fillId="2" borderId="2" xfId="0" applyNumberFormat="1" applyFont="1" applyFill="1" applyBorder="1" applyAlignment="1">
      <alignment horizontal="center" vertical="center"/>
    </xf>
    <xf numFmtId="3" fontId="4" fillId="2" borderId="13" xfId="0" applyNumberFormat="1" applyFont="1" applyFill="1" applyBorder="1" applyAlignment="1">
      <alignment horizontal="center" vertical="center"/>
    </xf>
    <xf numFmtId="0" fontId="2" fillId="0" borderId="0" xfId="0" applyFont="1"/>
    <xf numFmtId="4" fontId="4" fillId="2" borderId="5" xfId="0" applyNumberFormat="1" applyFont="1" applyFill="1" applyBorder="1" applyAlignment="1">
      <alignment horizontal="center" vertical="center" wrapText="1"/>
    </xf>
    <xf numFmtId="4" fontId="4" fillId="2" borderId="13"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4" fillId="2" borderId="1" xfId="1"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2" fillId="2" borderId="1" xfId="0"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vertical="center"/>
    </xf>
    <xf numFmtId="4" fontId="4" fillId="0" borderId="5" xfId="0"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3" fontId="4" fillId="2" borderId="5"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4" fontId="4" fillId="2" borderId="1" xfId="0" applyNumberFormat="1"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1" xfId="3" applyFont="1" applyFill="1" applyBorder="1" applyAlignment="1">
      <alignment horizontal="center" vertical="center" wrapText="1"/>
    </xf>
    <xf numFmtId="3" fontId="4" fillId="2" borderId="5" xfId="4" applyNumberFormat="1" applyFont="1" applyFill="1" applyBorder="1" applyAlignment="1">
      <alignment horizontal="center" vertical="center" wrapText="1"/>
    </xf>
    <xf numFmtId="3" fontId="4" fillId="2" borderId="1" xfId="4" applyNumberFormat="1" applyFont="1" applyFill="1" applyBorder="1" applyAlignment="1">
      <alignment horizontal="center" vertical="center" wrapText="1"/>
    </xf>
    <xf numFmtId="4" fontId="4" fillId="2" borderId="5" xfId="3" applyNumberFormat="1" applyFont="1" applyFill="1" applyBorder="1" applyAlignment="1">
      <alignment horizontal="center" vertical="center" wrapText="1"/>
    </xf>
    <xf numFmtId="4" fontId="4" fillId="2" borderId="1" xfId="3"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5" xfId="0" applyFont="1" applyFill="1" applyBorder="1" applyAlignment="1">
      <alignment horizontal="center" wrapText="1"/>
    </xf>
    <xf numFmtId="3" fontId="4" fillId="2" borderId="15"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166" fontId="4" fillId="0" borderId="16" xfId="1" applyNumberFormat="1" applyFont="1" applyFill="1" applyBorder="1" applyAlignment="1">
      <alignment horizontal="center" vertical="center"/>
    </xf>
    <xf numFmtId="166" fontId="4" fillId="0" borderId="16" xfId="1" applyNumberFormat="1" applyFont="1" applyBorder="1" applyAlignment="1">
      <alignment horizontal="center" vertical="center"/>
    </xf>
    <xf numFmtId="166" fontId="4" fillId="0" borderId="16" xfId="0" applyNumberFormat="1" applyFont="1" applyBorder="1" applyAlignment="1">
      <alignment horizontal="center" vertical="center"/>
    </xf>
    <xf numFmtId="0" fontId="4" fillId="0" borderId="12" xfId="0" applyFont="1" applyBorder="1" applyAlignment="1">
      <alignment horizontal="center" vertical="center" wrapText="1"/>
    </xf>
    <xf numFmtId="3" fontId="4" fillId="0" borderId="18" xfId="0" applyNumberFormat="1" applyFont="1" applyBorder="1" applyAlignment="1">
      <alignment horizontal="center" vertical="center"/>
    </xf>
    <xf numFmtId="0" fontId="4" fillId="0" borderId="17" xfId="0" applyFont="1" applyBorder="1" applyAlignment="1">
      <alignment horizontal="center" vertical="center"/>
    </xf>
    <xf numFmtId="3" fontId="4" fillId="0" borderId="0" xfId="0" applyNumberFormat="1" applyFont="1"/>
    <xf numFmtId="0" fontId="4" fillId="0" borderId="20" xfId="0" applyFont="1" applyBorder="1" applyAlignment="1">
      <alignment horizontal="left" vertical="top" wrapText="1"/>
    </xf>
    <xf numFmtId="0" fontId="4" fillId="0" borderId="8" xfId="0" applyFont="1" applyBorder="1" applyAlignment="1">
      <alignment horizontal="left" vertical="center" wrapText="1"/>
    </xf>
    <xf numFmtId="0" fontId="4" fillId="2" borderId="3" xfId="0" applyFont="1" applyFill="1" applyBorder="1" applyAlignment="1">
      <alignment vertical="top" wrapText="1"/>
    </xf>
    <xf numFmtId="0" fontId="4" fillId="2" borderId="20" xfId="3" applyFont="1" applyFill="1" applyBorder="1" applyAlignment="1">
      <alignment vertical="center" wrapText="1"/>
    </xf>
    <xf numFmtId="0" fontId="4" fillId="2" borderId="3" xfId="3" applyFont="1" applyFill="1" applyBorder="1" applyAlignment="1">
      <alignment vertical="center" wrapText="1"/>
    </xf>
    <xf numFmtId="0" fontId="4" fillId="2" borderId="2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1" fillId="0" borderId="1" xfId="0" applyFont="1" applyBorder="1" applyAlignment="1">
      <alignment vertical="top" wrapText="1"/>
    </xf>
    <xf numFmtId="0" fontId="4" fillId="0" borderId="1" xfId="0" applyFont="1" applyBorder="1"/>
    <xf numFmtId="0" fontId="9" fillId="2" borderId="1" xfId="0" applyFont="1" applyFill="1" applyBorder="1" applyAlignment="1">
      <alignment vertical="top" wrapText="1"/>
    </xf>
    <xf numFmtId="0" fontId="11" fillId="0" borderId="1" xfId="0" applyFont="1" applyBorder="1" applyAlignment="1">
      <alignment vertical="center"/>
    </xf>
    <xf numFmtId="0" fontId="15" fillId="2" borderId="3" xfId="0" applyFont="1" applyFill="1" applyBorder="1" applyAlignment="1">
      <alignment vertical="center" wrapText="1"/>
    </xf>
    <xf numFmtId="0" fontId="15" fillId="2" borderId="8" xfId="0" applyFont="1" applyFill="1" applyBorder="1" applyAlignment="1">
      <alignment vertical="center" wrapText="1"/>
    </xf>
    <xf numFmtId="0" fontId="4" fillId="2" borderId="3" xfId="0" applyFont="1" applyFill="1" applyBorder="1" applyAlignment="1">
      <alignment vertical="center" wrapText="1"/>
    </xf>
    <xf numFmtId="0" fontId="4" fillId="2" borderId="8" xfId="0" applyFont="1" applyFill="1" applyBorder="1" applyAlignment="1">
      <alignment vertical="center" wrapText="1"/>
    </xf>
    <xf numFmtId="3" fontId="4" fillId="2" borderId="0" xfId="0" applyNumberFormat="1" applyFont="1" applyFill="1"/>
    <xf numFmtId="0" fontId="20" fillId="0" borderId="1" xfId="0" applyFont="1" applyBorder="1" applyAlignment="1">
      <alignment vertical="center" wrapText="1"/>
    </xf>
    <xf numFmtId="3" fontId="4" fillId="3" borderId="1" xfId="1"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0" fontId="4" fillId="2" borderId="1" xfId="0" applyFont="1" applyFill="1" applyBorder="1" applyAlignment="1">
      <alignment vertical="center" wrapText="1"/>
    </xf>
    <xf numFmtId="3" fontId="1" fillId="3" borderId="1" xfId="1" applyNumberFormat="1" applyFont="1" applyFill="1" applyBorder="1" applyAlignment="1">
      <alignment horizontal="center" vertical="center" wrapText="1"/>
    </xf>
    <xf numFmtId="166" fontId="4" fillId="3" borderId="16" xfId="1" applyNumberFormat="1" applyFont="1" applyFill="1" applyBorder="1" applyAlignment="1">
      <alignment horizontal="center" vertical="center" wrapText="1"/>
    </xf>
    <xf numFmtId="166" fontId="13" fillId="3" borderId="16" xfId="0" applyNumberFormat="1" applyFont="1" applyFill="1" applyBorder="1" applyAlignment="1">
      <alignment horizontal="center" vertical="center" wrapText="1"/>
    </xf>
    <xf numFmtId="0" fontId="4" fillId="0" borderId="22" xfId="0" applyFont="1" applyBorder="1"/>
    <xf numFmtId="0" fontId="4" fillId="0" borderId="13" xfId="0" applyFont="1" applyBorder="1"/>
    <xf numFmtId="0" fontId="11" fillId="0" borderId="22" xfId="0" applyFont="1" applyBorder="1" applyAlignment="1">
      <alignment vertical="top" wrapText="1"/>
    </xf>
    <xf numFmtId="0" fontId="9" fillId="2" borderId="22" xfId="0" applyFont="1" applyFill="1" applyBorder="1" applyAlignment="1">
      <alignment vertical="top" wrapText="1"/>
    </xf>
    <xf numFmtId="0" fontId="11" fillId="0" borderId="22" xfId="0" applyFont="1" applyBorder="1" applyAlignment="1">
      <alignment vertical="center"/>
    </xf>
    <xf numFmtId="0" fontId="4" fillId="2" borderId="13" xfId="0" applyFont="1" applyFill="1" applyBorder="1" applyAlignment="1">
      <alignment vertical="center" wrapText="1"/>
    </xf>
    <xf numFmtId="0" fontId="11" fillId="0" borderId="13" xfId="0" applyFont="1" applyBorder="1" applyAlignment="1">
      <alignment vertical="center"/>
    </xf>
    <xf numFmtId="0" fontId="4" fillId="0" borderId="1" xfId="0" applyFont="1" applyBorder="1" applyAlignment="1">
      <alignment vertical="center" wrapText="1"/>
    </xf>
    <xf numFmtId="0" fontId="9" fillId="2" borderId="13" xfId="0" applyFont="1" applyFill="1" applyBorder="1" applyAlignment="1">
      <alignment vertical="top" wrapText="1"/>
    </xf>
    <xf numFmtId="0" fontId="4" fillId="3" borderId="1" xfId="0" applyFont="1" applyFill="1" applyBorder="1" applyAlignment="1">
      <alignment vertical="center" wrapText="1"/>
    </xf>
    <xf numFmtId="0" fontId="9" fillId="3" borderId="13" xfId="0" applyFont="1" applyFill="1" applyBorder="1" applyAlignment="1">
      <alignment vertical="top" wrapText="1"/>
    </xf>
    <xf numFmtId="0" fontId="4" fillId="3" borderId="13" xfId="0" applyFont="1" applyFill="1" applyBorder="1" applyAlignment="1">
      <alignment vertical="center" wrapText="1"/>
    </xf>
    <xf numFmtId="0" fontId="19" fillId="3" borderId="13" xfId="0" applyFont="1" applyFill="1" applyBorder="1" applyAlignment="1">
      <alignment vertical="center" wrapText="1"/>
    </xf>
    <xf numFmtId="4" fontId="21" fillId="3" borderId="2" xfId="1" applyNumberFormat="1" applyFont="1" applyFill="1" applyBorder="1" applyAlignment="1">
      <alignment horizontal="center" vertical="center" wrapText="1"/>
    </xf>
    <xf numFmtId="0" fontId="4" fillId="3" borderId="22" xfId="0" applyFont="1" applyFill="1" applyBorder="1" applyAlignment="1">
      <alignment vertical="top" wrapText="1"/>
    </xf>
    <xf numFmtId="3" fontId="4" fillId="0" borderId="5" xfId="0" applyNumberFormat="1" applyFont="1" applyBorder="1" applyAlignment="1">
      <alignment horizontal="center" vertical="center"/>
    </xf>
    <xf numFmtId="3" fontId="4" fillId="0" borderId="5" xfId="1" applyNumberFormat="1" applyFont="1" applyFill="1" applyBorder="1" applyAlignment="1">
      <alignment horizontal="center" vertical="center"/>
    </xf>
    <xf numFmtId="3" fontId="4" fillId="0" borderId="2" xfId="1" applyNumberFormat="1" applyFont="1" applyFill="1" applyBorder="1" applyAlignment="1">
      <alignment horizontal="center" vertical="center"/>
    </xf>
    <xf numFmtId="3" fontId="4" fillId="0" borderId="1" xfId="1"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3" fontId="4" fillId="3" borderId="5"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xf>
    <xf numFmtId="3" fontId="4" fillId="3" borderId="2" xfId="0" applyNumberFormat="1" applyFont="1" applyFill="1" applyBorder="1" applyAlignment="1">
      <alignment horizontal="center" vertical="center"/>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3" fontId="4" fillId="0" borderId="5" xfId="0" applyNumberFormat="1" applyFont="1" applyBorder="1" applyAlignment="1">
      <alignment horizontal="center" vertical="center"/>
    </xf>
    <xf numFmtId="3" fontId="4" fillId="0" borderId="1" xfId="0" applyNumberFormat="1" applyFont="1" applyBorder="1" applyAlignment="1">
      <alignment horizontal="center" vertical="center"/>
    </xf>
    <xf numFmtId="3" fontId="16" fillId="3" borderId="1" xfId="0" applyNumberFormat="1" applyFont="1" applyFill="1" applyBorder="1" applyAlignment="1">
      <alignment horizontal="center" vertical="center" wrapText="1"/>
    </xf>
    <xf numFmtId="3" fontId="9" fillId="3" borderId="2" xfId="0" applyNumberFormat="1"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4" xfId="0"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xf>
    <xf numFmtId="3" fontId="4" fillId="3" borderId="19" xfId="0" applyNumberFormat="1" applyFont="1" applyFill="1" applyBorder="1" applyAlignment="1">
      <alignment horizontal="center" vertical="center"/>
    </xf>
    <xf numFmtId="4" fontId="4" fillId="0" borderId="5"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2" xfId="0" applyFont="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xf>
    <xf numFmtId="3" fontId="17"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3" fontId="15" fillId="3" borderId="5"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3" fontId="16" fillId="3" borderId="5"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5"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9" xfId="0" applyFont="1" applyFill="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xf>
  </cellXfs>
  <cellStyles count="5">
    <cellStyle name="Įprastas" xfId="0" builtinId="0"/>
    <cellStyle name="Įprastas 2" xfId="3" xr:uid="{00000000-0005-0000-0000-000001000000}"/>
    <cellStyle name="Kablelis" xfId="1" builtinId="3"/>
    <cellStyle name="Kablelis [0]" xfId="2" builtinId="6"/>
    <cellStyle name="Kablelis 2"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zoomScale="75" zoomScaleNormal="75" workbookViewId="0">
      <selection activeCell="C14" sqref="C14:C17"/>
    </sheetView>
  </sheetViews>
  <sheetFormatPr defaultColWidth="9.28515625" defaultRowHeight="15" x14ac:dyDescent="0.25"/>
  <cols>
    <col min="1" max="1" width="21.5703125" style="4" customWidth="1"/>
    <col min="2" max="2" width="29.28515625" style="4" customWidth="1"/>
    <col min="3" max="3" width="20.28515625" style="4" customWidth="1"/>
    <col min="4" max="4" width="21.28515625" style="4" customWidth="1"/>
    <col min="5" max="5" width="18" style="4" customWidth="1"/>
    <col min="6" max="6" width="20.28515625" style="4" customWidth="1"/>
    <col min="7" max="7" width="15.7109375" style="4" customWidth="1"/>
    <col min="8" max="8" width="19.7109375" style="4" customWidth="1"/>
    <col min="9" max="9" width="28.28515625" style="4" customWidth="1"/>
    <col min="10" max="10" width="14.7109375" style="4" customWidth="1"/>
    <col min="11" max="11" width="13.7109375" style="4" customWidth="1"/>
    <col min="12" max="12" width="14.28515625" style="4" customWidth="1"/>
    <col min="13" max="13" width="12.28515625" style="4" customWidth="1"/>
    <col min="14" max="14" width="16.28515625" style="4" customWidth="1"/>
    <col min="15" max="15" width="16.5703125" style="4" customWidth="1"/>
    <col min="16" max="16" width="16.42578125" style="4" customWidth="1"/>
    <col min="17" max="17" width="18.5703125" style="4" customWidth="1"/>
    <col min="18" max="18" width="90.42578125" style="4" customWidth="1"/>
    <col min="19" max="19" width="100.28515625" style="4" customWidth="1"/>
    <col min="20" max="20" width="39.140625" style="4" customWidth="1"/>
    <col min="21" max="16384" width="9.28515625" style="4"/>
  </cols>
  <sheetData>
    <row r="1" spans="1:20" x14ac:dyDescent="0.25">
      <c r="A1" s="41" t="s">
        <v>0</v>
      </c>
    </row>
    <row r="2" spans="1:20" x14ac:dyDescent="0.25">
      <c r="A2" s="4" t="s">
        <v>1</v>
      </c>
      <c r="B2" s="38"/>
      <c r="C2" s="38"/>
      <c r="D2" s="38"/>
      <c r="E2" s="38"/>
      <c r="F2" s="38"/>
      <c r="G2" s="38"/>
      <c r="H2" s="38"/>
      <c r="I2" s="38"/>
    </row>
    <row r="3" spans="1:20" x14ac:dyDescent="0.25">
      <c r="A3" s="4" t="s">
        <v>2</v>
      </c>
    </row>
    <row r="4" spans="1:20" s="5" customFormat="1" ht="15" customHeight="1" x14ac:dyDescent="0.25">
      <c r="A4" s="162" t="s">
        <v>3</v>
      </c>
      <c r="B4" s="162" t="s">
        <v>4</v>
      </c>
      <c r="C4" s="162" t="s">
        <v>5</v>
      </c>
      <c r="D4" s="179" t="s">
        <v>6</v>
      </c>
      <c r="E4" s="180"/>
      <c r="F4" s="180"/>
      <c r="G4" s="162" t="s">
        <v>7</v>
      </c>
      <c r="H4" s="176" t="s">
        <v>8</v>
      </c>
      <c r="I4" s="176"/>
      <c r="J4" s="162" t="s">
        <v>9</v>
      </c>
      <c r="K4" s="177" t="s">
        <v>10</v>
      </c>
      <c r="L4" s="162" t="s">
        <v>11</v>
      </c>
      <c r="M4" s="180" t="s">
        <v>12</v>
      </c>
      <c r="N4" s="183"/>
      <c r="O4" s="162" t="s">
        <v>13</v>
      </c>
      <c r="P4" s="162" t="s">
        <v>14</v>
      </c>
      <c r="Q4" s="162" t="s">
        <v>15</v>
      </c>
      <c r="R4" s="181" t="s">
        <v>16</v>
      </c>
      <c r="S4" s="189" t="s">
        <v>17</v>
      </c>
      <c r="T4" s="135" t="s">
        <v>155</v>
      </c>
    </row>
    <row r="5" spans="1:20" s="5" customFormat="1" ht="30.75" thickBot="1" x14ac:dyDescent="0.3">
      <c r="A5" s="163"/>
      <c r="B5" s="163"/>
      <c r="C5" s="163"/>
      <c r="D5" s="45" t="s">
        <v>18</v>
      </c>
      <c r="E5" s="9" t="s">
        <v>19</v>
      </c>
      <c r="F5" s="9" t="s">
        <v>20</v>
      </c>
      <c r="G5" s="163"/>
      <c r="H5" s="10" t="s">
        <v>21</v>
      </c>
      <c r="I5" s="11" t="s">
        <v>22</v>
      </c>
      <c r="J5" s="163"/>
      <c r="K5" s="178"/>
      <c r="L5" s="163"/>
      <c r="M5" s="46" t="s">
        <v>23</v>
      </c>
      <c r="N5" s="46" t="s">
        <v>24</v>
      </c>
      <c r="O5" s="163"/>
      <c r="P5" s="163"/>
      <c r="Q5" s="163"/>
      <c r="R5" s="182"/>
      <c r="S5" s="190"/>
      <c r="T5" s="136"/>
    </row>
    <row r="6" spans="1:20" ht="150.75" customHeight="1" x14ac:dyDescent="0.25">
      <c r="A6" s="153" t="s">
        <v>25</v>
      </c>
      <c r="B6" s="185">
        <f>F6</f>
        <v>45263157.894736841</v>
      </c>
      <c r="C6" s="187">
        <v>43000000</v>
      </c>
      <c r="D6" s="172" t="s">
        <v>26</v>
      </c>
      <c r="E6" s="187">
        <f>C6*0.05/0.95</f>
        <v>2263157.8947368423</v>
      </c>
      <c r="F6" s="149">
        <f>C6+E6</f>
        <v>45263157.894736841</v>
      </c>
      <c r="G6" s="149">
        <f>F6</f>
        <v>45263157.894736841</v>
      </c>
      <c r="H6" s="64" t="s">
        <v>27</v>
      </c>
      <c r="I6" s="69" t="s">
        <v>28</v>
      </c>
      <c r="J6" s="143" t="s">
        <v>29</v>
      </c>
      <c r="K6" s="146" t="s">
        <v>30</v>
      </c>
      <c r="L6" s="64" t="s">
        <v>31</v>
      </c>
      <c r="M6" s="69">
        <v>0</v>
      </c>
      <c r="N6" s="64" t="s">
        <v>32</v>
      </c>
      <c r="O6" s="64">
        <v>0</v>
      </c>
      <c r="P6" s="132">
        <f>50588235/6500</f>
        <v>7782.8053846153844</v>
      </c>
      <c r="Q6" s="57" t="s">
        <v>33</v>
      </c>
      <c r="R6" s="91" t="s">
        <v>34</v>
      </c>
      <c r="S6" s="118"/>
      <c r="T6" s="130" t="s">
        <v>156</v>
      </c>
    </row>
    <row r="7" spans="1:20" ht="156" customHeight="1" x14ac:dyDescent="0.25">
      <c r="A7" s="155"/>
      <c r="B7" s="186"/>
      <c r="C7" s="188"/>
      <c r="D7" s="192"/>
      <c r="E7" s="188"/>
      <c r="F7" s="184"/>
      <c r="G7" s="184"/>
      <c r="H7" s="68" t="s">
        <v>35</v>
      </c>
      <c r="I7" s="68" t="s">
        <v>36</v>
      </c>
      <c r="J7" s="145"/>
      <c r="K7" s="148"/>
      <c r="L7" s="36" t="s">
        <v>37</v>
      </c>
      <c r="M7" s="68">
        <v>0</v>
      </c>
      <c r="N7" s="65">
        <v>2021</v>
      </c>
      <c r="O7" s="65" t="s">
        <v>32</v>
      </c>
      <c r="P7" s="133">
        <v>30</v>
      </c>
      <c r="Q7" s="67" t="s">
        <v>33</v>
      </c>
      <c r="R7" s="92" t="s">
        <v>38</v>
      </c>
      <c r="S7" s="100"/>
      <c r="T7" s="100"/>
    </row>
    <row r="8" spans="1:20" ht="121.5" customHeight="1" x14ac:dyDescent="0.25">
      <c r="A8" s="144" t="s">
        <v>39</v>
      </c>
      <c r="B8" s="150">
        <f>F8</f>
        <v>46315789.473684214</v>
      </c>
      <c r="C8" s="150">
        <v>44000000</v>
      </c>
      <c r="D8" s="160" t="s">
        <v>40</v>
      </c>
      <c r="E8" s="150">
        <f>C8*0.05/0.95</f>
        <v>2315789.4736842108</v>
      </c>
      <c r="F8" s="150">
        <f>C8+E8</f>
        <v>46315789.473684214</v>
      </c>
      <c r="G8" s="150">
        <f>F8</f>
        <v>46315789.473684214</v>
      </c>
      <c r="H8" s="3" t="s">
        <v>41</v>
      </c>
      <c r="I8" s="61" t="s">
        <v>42</v>
      </c>
      <c r="J8" s="144" t="s">
        <v>29</v>
      </c>
      <c r="K8" s="147" t="s">
        <v>30</v>
      </c>
      <c r="L8" s="2" t="s">
        <v>31</v>
      </c>
      <c r="M8" s="2">
        <v>0</v>
      </c>
      <c r="N8" s="2" t="s">
        <v>32</v>
      </c>
      <c r="O8" s="6">
        <v>0</v>
      </c>
      <c r="P8" s="134">
        <f>51764706/10000</f>
        <v>5176.4705999999996</v>
      </c>
      <c r="Q8" s="61" t="s">
        <v>33</v>
      </c>
      <c r="R8" s="93" t="s">
        <v>43</v>
      </c>
      <c r="S8" s="100"/>
      <c r="T8" s="100"/>
    </row>
    <row r="9" spans="1:20" ht="149.25" customHeight="1" thickBot="1" x14ac:dyDescent="0.3">
      <c r="A9" s="145"/>
      <c r="B9" s="184"/>
      <c r="C9" s="184"/>
      <c r="D9" s="192"/>
      <c r="E9" s="184"/>
      <c r="F9" s="184"/>
      <c r="G9" s="184"/>
      <c r="H9" s="68" t="s">
        <v>44</v>
      </c>
      <c r="I9" s="63" t="s">
        <v>36</v>
      </c>
      <c r="J9" s="145"/>
      <c r="K9" s="148"/>
      <c r="L9" s="36" t="s">
        <v>37</v>
      </c>
      <c r="M9" s="65">
        <v>0</v>
      </c>
      <c r="N9" s="65">
        <v>2021</v>
      </c>
      <c r="O9" s="36" t="s">
        <v>32</v>
      </c>
      <c r="P9" s="37">
        <v>30</v>
      </c>
      <c r="Q9" s="63" t="s">
        <v>33</v>
      </c>
      <c r="R9" s="92" t="s">
        <v>38</v>
      </c>
      <c r="S9" s="117"/>
      <c r="T9" s="117"/>
    </row>
    <row r="10" spans="1:20" ht="149.25" customHeight="1" x14ac:dyDescent="0.25">
      <c r="A10" s="153" t="s">
        <v>45</v>
      </c>
      <c r="B10" s="156">
        <f t="shared" ref="B10" si="0">F10</f>
        <v>34421052.631578945</v>
      </c>
      <c r="C10" s="137">
        <f>35000000-2300000</f>
        <v>32700000</v>
      </c>
      <c r="D10" s="159" t="s">
        <v>40</v>
      </c>
      <c r="E10" s="137">
        <f>C10*0.05/0.95</f>
        <v>1721052.6315789474</v>
      </c>
      <c r="F10" s="137">
        <f t="shared" ref="F10" si="1">C10+E10</f>
        <v>34421052.631578945</v>
      </c>
      <c r="G10" s="149">
        <v>0</v>
      </c>
      <c r="H10" s="73" t="s">
        <v>46</v>
      </c>
      <c r="I10" s="73" t="s">
        <v>47</v>
      </c>
      <c r="J10" s="143" t="s">
        <v>29</v>
      </c>
      <c r="K10" s="146" t="s">
        <v>30</v>
      </c>
      <c r="L10" s="73" t="s">
        <v>48</v>
      </c>
      <c r="M10" s="73">
        <v>0</v>
      </c>
      <c r="N10" s="73" t="s">
        <v>32</v>
      </c>
      <c r="O10" s="75">
        <v>0</v>
      </c>
      <c r="P10" s="75">
        <v>251132</v>
      </c>
      <c r="Q10" s="77" t="s">
        <v>49</v>
      </c>
      <c r="R10" s="94" t="s">
        <v>50</v>
      </c>
      <c r="S10" s="116"/>
      <c r="T10" s="116"/>
    </row>
    <row r="11" spans="1:20" ht="149.25" customHeight="1" x14ac:dyDescent="0.25">
      <c r="A11" s="154"/>
      <c r="B11" s="157"/>
      <c r="C11" s="138"/>
      <c r="D11" s="160"/>
      <c r="E11" s="138"/>
      <c r="F11" s="138"/>
      <c r="G11" s="150"/>
      <c r="H11" s="74" t="s">
        <v>46</v>
      </c>
      <c r="I11" s="74" t="s">
        <v>51</v>
      </c>
      <c r="J11" s="144"/>
      <c r="K11" s="147"/>
      <c r="L11" s="74" t="s">
        <v>52</v>
      </c>
      <c r="M11" s="74">
        <v>0</v>
      </c>
      <c r="N11" s="74" t="s">
        <v>32</v>
      </c>
      <c r="O11" s="76">
        <v>0</v>
      </c>
      <c r="P11" s="76">
        <v>2</v>
      </c>
      <c r="Q11" s="78" t="s">
        <v>53</v>
      </c>
      <c r="R11" s="95" t="s">
        <v>54</v>
      </c>
      <c r="S11" s="101"/>
      <c r="T11" s="101"/>
    </row>
    <row r="12" spans="1:20" ht="250.15" customHeight="1" x14ac:dyDescent="0.25">
      <c r="A12" s="154"/>
      <c r="B12" s="157">
        <f t="shared" ref="B12" si="2">F12</f>
        <v>0</v>
      </c>
      <c r="C12" s="138"/>
      <c r="D12" s="160"/>
      <c r="E12" s="138">
        <f t="shared" ref="E12" si="3">C12*0.15/0.85</f>
        <v>0</v>
      </c>
      <c r="F12" s="138">
        <f t="shared" ref="F12" si="4">C12+E12</f>
        <v>0</v>
      </c>
      <c r="G12" s="151">
        <f>F10-2000000</f>
        <v>32421052.631578945</v>
      </c>
      <c r="H12" s="3" t="s">
        <v>55</v>
      </c>
      <c r="I12" s="3" t="s">
        <v>56</v>
      </c>
      <c r="J12" s="144"/>
      <c r="K12" s="147"/>
      <c r="L12" s="2" t="s">
        <v>31</v>
      </c>
      <c r="M12" s="2">
        <v>0</v>
      </c>
      <c r="N12" s="2" t="s">
        <v>32</v>
      </c>
      <c r="O12" s="6">
        <v>0</v>
      </c>
      <c r="P12" s="113" t="s">
        <v>57</v>
      </c>
      <c r="Q12" s="61" t="s">
        <v>33</v>
      </c>
      <c r="R12" s="104" t="s">
        <v>58</v>
      </c>
      <c r="S12" s="125" t="s">
        <v>152</v>
      </c>
      <c r="T12" s="112"/>
    </row>
    <row r="13" spans="1:20" ht="254.25" customHeight="1" thickBot="1" x14ac:dyDescent="0.3">
      <c r="A13" s="155"/>
      <c r="B13" s="158"/>
      <c r="C13" s="139"/>
      <c r="D13" s="161"/>
      <c r="E13" s="139"/>
      <c r="F13" s="139"/>
      <c r="G13" s="152"/>
      <c r="H13" s="65" t="s">
        <v>59</v>
      </c>
      <c r="I13" s="68" t="s">
        <v>60</v>
      </c>
      <c r="J13" s="145"/>
      <c r="K13" s="148"/>
      <c r="L13" s="68" t="s">
        <v>61</v>
      </c>
      <c r="M13" s="65">
        <v>0</v>
      </c>
      <c r="N13" s="65">
        <v>2021</v>
      </c>
      <c r="O13" s="36" t="s">
        <v>32</v>
      </c>
      <c r="P13" s="129">
        <v>231033</v>
      </c>
      <c r="Q13" s="63" t="s">
        <v>33</v>
      </c>
      <c r="R13" s="105" t="s">
        <v>62</v>
      </c>
      <c r="S13" s="126" t="s">
        <v>153</v>
      </c>
      <c r="T13" s="124"/>
    </row>
    <row r="14" spans="1:20" ht="133.5" customHeight="1" x14ac:dyDescent="0.25">
      <c r="A14" s="140" t="s">
        <v>63</v>
      </c>
      <c r="B14" s="137">
        <f t="shared" ref="B14" si="5">F14</f>
        <v>4524707.3684210526</v>
      </c>
      <c r="C14" s="137">
        <f>30598471-26300000+1</f>
        <v>4298472</v>
      </c>
      <c r="D14" s="159" t="s">
        <v>64</v>
      </c>
      <c r="E14" s="137">
        <f>C14*0.05/0.95</f>
        <v>226235.36842105264</v>
      </c>
      <c r="F14" s="168">
        <f t="shared" ref="F14" si="6">E14+C14</f>
        <v>4524707.3684210526</v>
      </c>
      <c r="G14" s="149">
        <v>0</v>
      </c>
      <c r="H14" s="73" t="s">
        <v>46</v>
      </c>
      <c r="I14" s="73" t="s">
        <v>47</v>
      </c>
      <c r="J14" s="143" t="s">
        <v>29</v>
      </c>
      <c r="K14" s="146" t="s">
        <v>30</v>
      </c>
      <c r="L14" s="73" t="s">
        <v>48</v>
      </c>
      <c r="M14" s="73">
        <v>0</v>
      </c>
      <c r="N14" s="73" t="s">
        <v>32</v>
      </c>
      <c r="O14" s="75">
        <v>0</v>
      </c>
      <c r="P14" s="75">
        <v>0</v>
      </c>
      <c r="Q14" s="73" t="s">
        <v>49</v>
      </c>
      <c r="R14" s="94" t="s">
        <v>65</v>
      </c>
      <c r="S14" s="119"/>
      <c r="T14" s="119"/>
    </row>
    <row r="15" spans="1:20" ht="133.5" customHeight="1" x14ac:dyDescent="0.25">
      <c r="A15" s="141"/>
      <c r="B15" s="138"/>
      <c r="C15" s="138"/>
      <c r="D15" s="160"/>
      <c r="E15" s="138"/>
      <c r="F15" s="138"/>
      <c r="G15" s="150"/>
      <c r="H15" s="74" t="s">
        <v>46</v>
      </c>
      <c r="I15" s="74" t="s">
        <v>51</v>
      </c>
      <c r="J15" s="144"/>
      <c r="K15" s="147"/>
      <c r="L15" s="74" t="s">
        <v>52</v>
      </c>
      <c r="M15" s="74">
        <v>0</v>
      </c>
      <c r="N15" s="74" t="s">
        <v>32</v>
      </c>
      <c r="O15" s="76">
        <v>0</v>
      </c>
      <c r="P15" s="76">
        <v>0</v>
      </c>
      <c r="Q15" s="74" t="s">
        <v>53</v>
      </c>
      <c r="R15" s="95" t="str">
        <f>R14</f>
        <v>Action supports the integrated territorial strategies, which also includes support from action 2.7.3, therefore is eliminated due to avoid double counting.</v>
      </c>
      <c r="S15" s="102"/>
      <c r="T15" s="102"/>
    </row>
    <row r="16" spans="1:20" ht="195" customHeight="1" x14ac:dyDescent="0.25">
      <c r="A16" s="141"/>
      <c r="B16" s="138">
        <f t="shared" ref="B16" si="7">F16</f>
        <v>0</v>
      </c>
      <c r="C16" s="138"/>
      <c r="D16" s="160"/>
      <c r="E16" s="138">
        <f t="shared" ref="E16" si="8">C16*0.15/0.85</f>
        <v>0</v>
      </c>
      <c r="F16" s="138">
        <f t="shared" ref="F16" si="9">E16+C16</f>
        <v>0</v>
      </c>
      <c r="G16" s="169">
        <f>F14</f>
        <v>4524707.3684210526</v>
      </c>
      <c r="H16" s="3" t="s">
        <v>66</v>
      </c>
      <c r="I16" s="3" t="s">
        <v>67</v>
      </c>
      <c r="J16" s="144"/>
      <c r="K16" s="147"/>
      <c r="L16" s="2" t="s">
        <v>31</v>
      </c>
      <c r="M16" s="2">
        <v>0</v>
      </c>
      <c r="N16" s="2" t="s">
        <v>32</v>
      </c>
      <c r="O16" s="6">
        <v>0</v>
      </c>
      <c r="P16" s="110">
        <v>12</v>
      </c>
      <c r="Q16" s="61" t="s">
        <v>33</v>
      </c>
      <c r="R16" s="106" t="s">
        <v>68</v>
      </c>
      <c r="S16" s="125" t="s">
        <v>69</v>
      </c>
      <c r="T16" s="112"/>
    </row>
    <row r="17" spans="1:20" ht="129" customHeight="1" thickBot="1" x14ac:dyDescent="0.3">
      <c r="A17" s="142"/>
      <c r="B17" s="139"/>
      <c r="C17" s="139"/>
      <c r="D17" s="161"/>
      <c r="E17" s="139"/>
      <c r="F17" s="139"/>
      <c r="G17" s="139"/>
      <c r="H17" s="65" t="s">
        <v>70</v>
      </c>
      <c r="I17" s="68" t="s">
        <v>71</v>
      </c>
      <c r="J17" s="145"/>
      <c r="K17" s="148"/>
      <c r="L17" s="68" t="s">
        <v>31</v>
      </c>
      <c r="M17" s="65">
        <v>0</v>
      </c>
      <c r="N17" s="65">
        <v>2021</v>
      </c>
      <c r="O17" s="36" t="s">
        <v>32</v>
      </c>
      <c r="P17" s="111">
        <v>7</v>
      </c>
      <c r="Q17" s="63" t="s">
        <v>33</v>
      </c>
      <c r="R17" s="107" t="s">
        <v>72</v>
      </c>
      <c r="S17" s="127" t="s">
        <v>73</v>
      </c>
      <c r="T17" s="112"/>
    </row>
    <row r="18" spans="1:20" ht="107.65" customHeight="1" x14ac:dyDescent="0.25">
      <c r="A18" s="153" t="s">
        <v>74</v>
      </c>
      <c r="B18" s="187">
        <f>F18</f>
        <v>13684210.52631579</v>
      </c>
      <c r="C18" s="187">
        <v>13000000</v>
      </c>
      <c r="D18" s="172" t="s">
        <v>40</v>
      </c>
      <c r="E18" s="187">
        <f>C18*0.05/0.95</f>
        <v>684210.52631578955</v>
      </c>
      <c r="F18" s="149">
        <f>E18+C18</f>
        <v>13684210.52631579</v>
      </c>
      <c r="G18" s="149">
        <f>F18</f>
        <v>13684210.52631579</v>
      </c>
      <c r="H18" s="60" t="s">
        <v>41</v>
      </c>
      <c r="I18" s="80" t="s">
        <v>75</v>
      </c>
      <c r="J18" s="143" t="s">
        <v>29</v>
      </c>
      <c r="K18" s="146" t="s">
        <v>30</v>
      </c>
      <c r="L18" s="7" t="s">
        <v>76</v>
      </c>
      <c r="M18" s="64">
        <v>0</v>
      </c>
      <c r="N18" s="64" t="s">
        <v>32</v>
      </c>
      <c r="O18" s="7">
        <v>0</v>
      </c>
      <c r="P18" s="131">
        <v>15294118</v>
      </c>
      <c r="Q18" s="42" t="s">
        <v>33</v>
      </c>
      <c r="R18" s="96" t="s">
        <v>77</v>
      </c>
      <c r="S18" s="120"/>
      <c r="T18" s="120"/>
    </row>
    <row r="19" spans="1:20" ht="213.75" customHeight="1" thickBot="1" x14ac:dyDescent="0.3">
      <c r="A19" s="155"/>
      <c r="B19" s="188"/>
      <c r="C19" s="188"/>
      <c r="D19" s="192"/>
      <c r="E19" s="188"/>
      <c r="F19" s="184"/>
      <c r="G19" s="184"/>
      <c r="H19" s="63" t="s">
        <v>44</v>
      </c>
      <c r="I19" s="63" t="s">
        <v>78</v>
      </c>
      <c r="J19" s="145"/>
      <c r="K19" s="148"/>
      <c r="L19" s="36" t="s">
        <v>37</v>
      </c>
      <c r="M19" s="65">
        <v>0</v>
      </c>
      <c r="N19" s="65">
        <v>2021</v>
      </c>
      <c r="O19" s="36" t="s">
        <v>32</v>
      </c>
      <c r="P19" s="39">
        <v>20</v>
      </c>
      <c r="Q19" s="44" t="s">
        <v>33</v>
      </c>
      <c r="R19" s="97" t="s">
        <v>79</v>
      </c>
      <c r="S19" s="122"/>
      <c r="T19" s="122"/>
    </row>
    <row r="20" spans="1:20" ht="213.75" customHeight="1" x14ac:dyDescent="0.25">
      <c r="A20" s="140" t="s">
        <v>80</v>
      </c>
      <c r="B20" s="170">
        <f t="shared" ref="B20" si="10">F20</f>
        <v>5157894.7368421052</v>
      </c>
      <c r="C20" s="137">
        <f>10000000-5100000</f>
        <v>4900000</v>
      </c>
      <c r="D20" s="172" t="s">
        <v>81</v>
      </c>
      <c r="E20" s="170">
        <f>C20*0.05/0.95</f>
        <v>257894.73684210528</v>
      </c>
      <c r="F20" s="175">
        <f t="shared" ref="F20" si="11">E20+C20</f>
        <v>5157894.7368421052</v>
      </c>
      <c r="G20" s="149">
        <v>0</v>
      </c>
      <c r="H20" s="73" t="s">
        <v>46</v>
      </c>
      <c r="I20" s="73" t="s">
        <v>47</v>
      </c>
      <c r="J20" s="143" t="s">
        <v>29</v>
      </c>
      <c r="K20" s="146" t="s">
        <v>30</v>
      </c>
      <c r="L20" s="73" t="s">
        <v>48</v>
      </c>
      <c r="M20" s="73">
        <v>0</v>
      </c>
      <c r="N20" s="73" t="s">
        <v>32</v>
      </c>
      <c r="O20" s="75">
        <v>0</v>
      </c>
      <c r="P20" s="75">
        <v>0</v>
      </c>
      <c r="Q20" s="73" t="s">
        <v>49</v>
      </c>
      <c r="R20" s="94" t="s">
        <v>65</v>
      </c>
      <c r="S20" s="120"/>
      <c r="T20" s="120"/>
    </row>
    <row r="21" spans="1:20" ht="213.75" customHeight="1" x14ac:dyDescent="0.25">
      <c r="A21" s="141"/>
      <c r="B21" s="166"/>
      <c r="C21" s="166"/>
      <c r="D21" s="173"/>
      <c r="E21" s="166"/>
      <c r="F21" s="138"/>
      <c r="G21" s="150"/>
      <c r="H21" s="74" t="s">
        <v>46</v>
      </c>
      <c r="I21" s="74" t="s">
        <v>51</v>
      </c>
      <c r="J21" s="144"/>
      <c r="K21" s="147"/>
      <c r="L21" s="74" t="s">
        <v>52</v>
      </c>
      <c r="M21" s="74">
        <v>0</v>
      </c>
      <c r="N21" s="74" t="s">
        <v>32</v>
      </c>
      <c r="O21" s="76">
        <v>0</v>
      </c>
      <c r="P21" s="76">
        <v>0</v>
      </c>
      <c r="Q21" s="74" t="s">
        <v>53</v>
      </c>
      <c r="R21" s="95" t="str">
        <f>R20</f>
        <v>Action supports the integrated territorial strategies, which also includes support from action 2.7.3, therefore is eliminated due to avoid double counting.</v>
      </c>
      <c r="S21" s="103"/>
      <c r="T21" s="103"/>
    </row>
    <row r="22" spans="1:20" ht="153.75" customHeight="1" x14ac:dyDescent="0.25">
      <c r="A22" s="141"/>
      <c r="B22" s="166">
        <f t="shared" ref="B22" si="12">F22</f>
        <v>0</v>
      </c>
      <c r="C22" s="166"/>
      <c r="D22" s="173"/>
      <c r="E22" s="166">
        <f t="shared" ref="E22" si="13">C22*0.15/0.85</f>
        <v>0</v>
      </c>
      <c r="F22" s="138">
        <f t="shared" ref="F22" si="14">E22+C22</f>
        <v>0</v>
      </c>
      <c r="G22" s="166">
        <f>F20</f>
        <v>5157894.7368421052</v>
      </c>
      <c r="H22" s="2" t="s">
        <v>82</v>
      </c>
      <c r="I22" s="3" t="s">
        <v>83</v>
      </c>
      <c r="J22" s="144"/>
      <c r="K22" s="147"/>
      <c r="L22" s="3" t="s">
        <v>84</v>
      </c>
      <c r="M22" s="3">
        <v>0</v>
      </c>
      <c r="N22" s="2" t="s">
        <v>32</v>
      </c>
      <c r="O22" s="6">
        <v>0</v>
      </c>
      <c r="P22" s="47">
        <v>3</v>
      </c>
      <c r="Q22" s="72" t="s">
        <v>33</v>
      </c>
      <c r="R22" s="98" t="s">
        <v>85</v>
      </c>
      <c r="S22" s="109"/>
      <c r="T22" s="123" t="s">
        <v>86</v>
      </c>
    </row>
    <row r="23" spans="1:20" ht="195" customHeight="1" thickBot="1" x14ac:dyDescent="0.3">
      <c r="A23" s="165"/>
      <c r="B23" s="171"/>
      <c r="C23" s="171"/>
      <c r="D23" s="174"/>
      <c r="E23" s="171"/>
      <c r="F23" s="167"/>
      <c r="G23" s="167"/>
      <c r="H23" s="62" t="s">
        <v>44</v>
      </c>
      <c r="I23" s="62" t="s">
        <v>78</v>
      </c>
      <c r="J23" s="164"/>
      <c r="K23" s="191"/>
      <c r="L23" s="35" t="s">
        <v>37</v>
      </c>
      <c r="M23" s="66">
        <v>0</v>
      </c>
      <c r="N23" s="66">
        <v>2021</v>
      </c>
      <c r="O23" s="35" t="s">
        <v>32</v>
      </c>
      <c r="P23" s="40">
        <v>20</v>
      </c>
      <c r="Q23" s="43" t="s">
        <v>33</v>
      </c>
      <c r="R23" s="99" t="s">
        <v>87</v>
      </c>
      <c r="S23" s="128" t="s">
        <v>154</v>
      </c>
      <c r="T23" s="121" t="s">
        <v>88</v>
      </c>
    </row>
    <row r="24" spans="1:20" x14ac:dyDescent="0.25">
      <c r="B24" s="4" t="s">
        <v>29</v>
      </c>
      <c r="C24" s="90">
        <f>C18+C20+C14+C10+C8+C6</f>
        <v>141898472</v>
      </c>
      <c r="D24" s="90"/>
      <c r="E24" s="90">
        <f>SUM(E6:E23)</f>
        <v>7468340.6315789483</v>
      </c>
      <c r="F24" s="90">
        <f>SUM(F6:F23)</f>
        <v>149366812.63157892</v>
      </c>
      <c r="G24" s="108">
        <f t="shared" ref="G24" si="15">SUM(E22:F25)</f>
        <v>156835153.26315787</v>
      </c>
      <c r="N24" s="5"/>
      <c r="O24" s="5"/>
      <c r="P24" s="90">
        <f>SUM(P6:P23)</f>
        <v>15789366.275984615</v>
      </c>
      <c r="Q24" s="5"/>
    </row>
    <row r="25" spans="1:20" x14ac:dyDescent="0.25">
      <c r="C25" s="8"/>
    </row>
    <row r="26" spans="1:20" ht="15.75" thickBot="1" x14ac:dyDescent="0.3"/>
    <row r="27" spans="1:20" ht="30.75" thickBot="1" x14ac:dyDescent="0.3">
      <c r="A27" s="12" t="s">
        <v>89</v>
      </c>
      <c r="B27" s="13" t="s">
        <v>90</v>
      </c>
      <c r="C27" s="13" t="s">
        <v>91</v>
      </c>
      <c r="D27" s="13" t="s">
        <v>92</v>
      </c>
      <c r="E27" s="13" t="s">
        <v>9</v>
      </c>
      <c r="F27" s="14" t="s">
        <v>10</v>
      </c>
      <c r="G27" s="13" t="s">
        <v>93</v>
      </c>
      <c r="H27" s="14" t="s">
        <v>13</v>
      </c>
      <c r="I27" s="15" t="s">
        <v>14</v>
      </c>
      <c r="O27" s="1"/>
    </row>
    <row r="28" spans="1:20" ht="115.5" customHeight="1" x14ac:dyDescent="0.25">
      <c r="A28" s="58" t="str">
        <f t="shared" ref="A28:B30" si="16">H10</f>
        <v>Specific output</v>
      </c>
      <c r="B28" s="60" t="str">
        <f t="shared" si="16"/>
        <v>Population covered by projects in the framework of strategies for integrated territorial development (gyventojai, kuriems taikomi projektai, vykdomi pagal integruotas teritorinio vystymo programas)</v>
      </c>
      <c r="C28" s="60" t="str">
        <f>L10</f>
        <v xml:space="preserve"> Persons</v>
      </c>
      <c r="D28" s="60">
        <v>0</v>
      </c>
      <c r="E28" s="7" t="s">
        <v>29</v>
      </c>
      <c r="F28" s="7" t="s">
        <v>30</v>
      </c>
      <c r="G28" s="7" t="s">
        <v>32</v>
      </c>
      <c r="H28" s="70">
        <f t="shared" ref="H28:H30" si="17">O10</f>
        <v>0</v>
      </c>
      <c r="I28" s="81">
        <f>P10</f>
        <v>251132</v>
      </c>
      <c r="O28" s="1"/>
    </row>
    <row r="29" spans="1:20" ht="111.75" customHeight="1" x14ac:dyDescent="0.25">
      <c r="A29" s="59" t="str">
        <f t="shared" si="16"/>
        <v>Specific output</v>
      </c>
      <c r="B29" s="61" t="str">
        <f t="shared" si="16"/>
        <v>Strategies for integrated territorial development (integruotos teritorinio vystymo strategijos, kurioms suteikta parama)</v>
      </c>
      <c r="C29" s="61" t="str">
        <f>L11</f>
        <v>contributions to strategies</v>
      </c>
      <c r="D29" s="61">
        <v>0</v>
      </c>
      <c r="E29" s="6" t="s">
        <v>29</v>
      </c>
      <c r="F29" s="6" t="s">
        <v>30</v>
      </c>
      <c r="G29" s="6" t="s">
        <v>32</v>
      </c>
      <c r="H29" s="79">
        <f t="shared" si="17"/>
        <v>0</v>
      </c>
      <c r="I29" s="82">
        <f>P11</f>
        <v>2</v>
      </c>
      <c r="O29" s="1"/>
    </row>
    <row r="30" spans="1:20" ht="138.75" customHeight="1" x14ac:dyDescent="0.25">
      <c r="A30" s="83" t="str">
        <f t="shared" si="16"/>
        <v>RCO36</v>
      </c>
      <c r="B30" s="3" t="str">
        <f t="shared" si="16"/>
        <v>Green infrastructure supported for other purposes than adaptation to climate change (žalioji infrastruktūra, kuriai suteikta parama kitais nei prisitaikymo prie klimato kaitos tikslais)</v>
      </c>
      <c r="C30" s="2" t="str">
        <f>L12</f>
        <v>ha</v>
      </c>
      <c r="D30" s="2">
        <v>0</v>
      </c>
      <c r="E30" s="2" t="s">
        <v>29</v>
      </c>
      <c r="F30" s="2" t="s">
        <v>30</v>
      </c>
      <c r="G30" s="2" t="s">
        <v>32</v>
      </c>
      <c r="H30" s="2">
        <f t="shared" si="17"/>
        <v>0</v>
      </c>
      <c r="I30" s="114" t="str">
        <f>P12</f>
        <v xml:space="preserve">
96</v>
      </c>
      <c r="O30" s="1"/>
    </row>
    <row r="31" spans="1:20" ht="102.75" customHeight="1" x14ac:dyDescent="0.25">
      <c r="A31" s="89" t="str">
        <f>H6</f>
        <v>RCO37</v>
      </c>
      <c r="B31" s="3" t="str">
        <f>I6</f>
        <v>Surface of Natura 2000 sites covered by protection and restoration measures (Natura 2000“ teritorijų, kurioms taikomos apsaugos ir atkūrimo priemonės, plotas)</v>
      </c>
      <c r="C31" s="2" t="str">
        <f>L6</f>
        <v>ha</v>
      </c>
      <c r="D31" s="2">
        <v>0</v>
      </c>
      <c r="E31" s="2" t="s">
        <v>29</v>
      </c>
      <c r="F31" s="2" t="s">
        <v>30</v>
      </c>
      <c r="G31" s="2" t="s">
        <v>32</v>
      </c>
      <c r="H31" s="2">
        <f>O6</f>
        <v>0</v>
      </c>
      <c r="I31" s="85">
        <f>P6</f>
        <v>7782.8053846153844</v>
      </c>
      <c r="O31" s="1"/>
    </row>
    <row r="32" spans="1:20" ht="110.25" customHeight="1" x14ac:dyDescent="0.25">
      <c r="A32" s="83" t="str">
        <f>H16</f>
        <v>RCO38</v>
      </c>
      <c r="B32" s="3" t="str">
        <f>I16</f>
        <v>Surface area of rehabilitated land supported (rekultivuotos žemės, kuriai suteikta parama, plotas)</v>
      </c>
      <c r="C32" s="2" t="str">
        <f>L16</f>
        <v>ha</v>
      </c>
      <c r="D32" s="2">
        <v>0</v>
      </c>
      <c r="E32" s="2" t="s">
        <v>29</v>
      </c>
      <c r="F32" s="2" t="s">
        <v>30</v>
      </c>
      <c r="G32" s="2" t="s">
        <v>32</v>
      </c>
      <c r="H32" s="2">
        <f>O16</f>
        <v>0</v>
      </c>
      <c r="I32" s="114">
        <f>P16</f>
        <v>12</v>
      </c>
      <c r="Q32" s="1"/>
    </row>
    <row r="33" spans="1:9" ht="80.25" customHeight="1" x14ac:dyDescent="0.25">
      <c r="A33" s="89" t="str">
        <f>H22</f>
        <v>RCO39</v>
      </c>
      <c r="B33" s="3" t="str">
        <f>I22</f>
        <v>Area covered by systems for monitoring air pollution installed (teritorijos, kurioms taikomos oro taršos stebėsenos sistemos)</v>
      </c>
      <c r="C33" s="2" t="str">
        <f>L22</f>
        <v>air quality zones</v>
      </c>
      <c r="D33" s="2">
        <v>0</v>
      </c>
      <c r="E33" s="2" t="s">
        <v>29</v>
      </c>
      <c r="F33" s="2" t="s">
        <v>30</v>
      </c>
      <c r="G33" s="2" t="s">
        <v>32</v>
      </c>
      <c r="H33" s="2">
        <f>O22</f>
        <v>0</v>
      </c>
      <c r="I33" s="84">
        <f>P22</f>
        <v>3</v>
      </c>
    </row>
    <row r="34" spans="1:9" ht="109.5" customHeight="1" x14ac:dyDescent="0.25">
      <c r="A34" s="83" t="str">
        <f>H8</f>
        <v>Special output</v>
      </c>
      <c r="B34" s="61" t="str">
        <f>I8</f>
        <v>Surface of  sites (not  Natura 2000)  covered by protection and restoration measures (Teritorijos (ne Natura 2000), kurioms taikytos apsaugos ir atkūrimo priemonės)</v>
      </c>
      <c r="C34" s="2" t="str">
        <f>L8</f>
        <v>ha</v>
      </c>
      <c r="D34" s="2">
        <v>0</v>
      </c>
      <c r="E34" s="2" t="s">
        <v>29</v>
      </c>
      <c r="F34" s="2" t="s">
        <v>30</v>
      </c>
      <c r="G34" s="2" t="s">
        <v>32</v>
      </c>
      <c r="H34" s="2">
        <f>O8</f>
        <v>0</v>
      </c>
      <c r="I34" s="86">
        <f>P8</f>
        <v>5176.4705999999996</v>
      </c>
    </row>
    <row r="35" spans="1:9" ht="105" customHeight="1" x14ac:dyDescent="0.25">
      <c r="A35" s="83" t="str">
        <f>H18</f>
        <v>Special output</v>
      </c>
      <c r="B35" s="61" t="str">
        <f>I18</f>
        <v>Investments in new or upgraded environment pollution prevention, monitoring  and  control systems (Investicijos į aplinkos apsaugos prevencijos ir taršos kontrolės sistemas)</v>
      </c>
      <c r="C35" s="6" t="str">
        <f>L18</f>
        <v>eur</v>
      </c>
      <c r="D35" s="2">
        <v>0</v>
      </c>
      <c r="E35" s="2" t="s">
        <v>29</v>
      </c>
      <c r="F35" s="2" t="s">
        <v>30</v>
      </c>
      <c r="G35" s="2" t="s">
        <v>32</v>
      </c>
      <c r="H35" s="2">
        <f>O18</f>
        <v>0</v>
      </c>
      <c r="I35" s="84">
        <f>P18</f>
        <v>15294118</v>
      </c>
    </row>
    <row r="36" spans="1:9" ht="115.5" customHeight="1" x14ac:dyDescent="0.25">
      <c r="A36" s="89" t="str">
        <f>H13</f>
        <v>RCR95</v>
      </c>
      <c r="B36" s="3" t="str">
        <f>I13</f>
        <v>Population having access to new or improved green infrastructure (gyventojai, galintys naudotis nauja arba patobulinta žaliąja infrastruktūra)</v>
      </c>
      <c r="C36" s="3" t="str">
        <f>L13</f>
        <v>persons</v>
      </c>
      <c r="D36" s="2">
        <v>0</v>
      </c>
      <c r="E36" s="2" t="s">
        <v>29</v>
      </c>
      <c r="F36" s="2" t="s">
        <v>30</v>
      </c>
      <c r="G36" s="2">
        <v>2021</v>
      </c>
      <c r="H36" s="2" t="str">
        <f>O13</f>
        <v>n/a</v>
      </c>
      <c r="I36" s="114">
        <f>P13</f>
        <v>231033</v>
      </c>
    </row>
    <row r="37" spans="1:9" ht="138" customHeight="1" x14ac:dyDescent="0.25">
      <c r="A37" s="89" t="str">
        <f>H17</f>
        <v>RCR52</v>
      </c>
      <c r="B37" s="3" t="str">
        <f>I17</f>
        <v>Rehabilitated land used for green areas, social housing, economic or other uses (rekultivuota žemė, naudojama žaliesiems plotams, socialiniams būstams, ekonominei arba kitai paskirčiai)</v>
      </c>
      <c r="C37" s="3" t="str">
        <f>L17</f>
        <v>ha</v>
      </c>
      <c r="D37" s="2">
        <v>0</v>
      </c>
      <c r="E37" s="2" t="s">
        <v>29</v>
      </c>
      <c r="F37" s="2" t="s">
        <v>30</v>
      </c>
      <c r="G37" s="2">
        <v>2021</v>
      </c>
      <c r="H37" s="2" t="str">
        <f>O17</f>
        <v>n/a</v>
      </c>
      <c r="I37" s="115">
        <f>P17</f>
        <v>7</v>
      </c>
    </row>
    <row r="38" spans="1:9" ht="135" x14ac:dyDescent="0.25">
      <c r="A38" s="83" t="str">
        <f>H9</f>
        <v>Special result</v>
      </c>
      <c r="B38" s="3" t="str">
        <f>I9</f>
        <v>Share of the population of species with an unfavorable conservation status which was subject to conservation measures
(Rūšių, kurių apsaugos būklė nepalanki, populiacijos dalis, kuriai taikytos apsaugos priemonės)</v>
      </c>
      <c r="C38" s="6" t="str">
        <f>L9</f>
        <v>percent</v>
      </c>
      <c r="D38" s="2">
        <v>0</v>
      </c>
      <c r="E38" s="2" t="s">
        <v>29</v>
      </c>
      <c r="F38" s="2" t="s">
        <v>30</v>
      </c>
      <c r="G38" s="2">
        <v>2021</v>
      </c>
      <c r="H38" s="2" t="str">
        <f>O9</f>
        <v>n/a</v>
      </c>
      <c r="I38" s="86">
        <f>P9</f>
        <v>30</v>
      </c>
    </row>
    <row r="39" spans="1:9" ht="92.25" customHeight="1" thickBot="1" x14ac:dyDescent="0.3">
      <c r="A39" s="87" t="str">
        <f>H23</f>
        <v>Special result</v>
      </c>
      <c r="B39" s="71" t="str">
        <f>I23</f>
        <v>Increased efficiency of the environment protection system (Aplinkosaugos sistemų efektyvumo padidėjimas)</v>
      </c>
      <c r="C39" s="35" t="str">
        <f>L23</f>
        <v>percent</v>
      </c>
      <c r="D39" s="66">
        <v>0</v>
      </c>
      <c r="E39" s="66" t="s">
        <v>29</v>
      </c>
      <c r="F39" s="66" t="s">
        <v>30</v>
      </c>
      <c r="G39" s="66">
        <v>2021</v>
      </c>
      <c r="H39" s="66" t="str">
        <f>O23</f>
        <v>n/a</v>
      </c>
      <c r="I39" s="88">
        <f>P23</f>
        <v>20</v>
      </c>
    </row>
    <row r="40" spans="1:9" x14ac:dyDescent="0.25">
      <c r="I40" s="16">
        <f>SUM(I28:I39)</f>
        <v>15789316.275984615</v>
      </c>
    </row>
  </sheetData>
  <mergeCells count="73">
    <mergeCell ref="S4:S5"/>
    <mergeCell ref="K20:K23"/>
    <mergeCell ref="K18:K19"/>
    <mergeCell ref="A18:A19"/>
    <mergeCell ref="B18:B19"/>
    <mergeCell ref="C18:C19"/>
    <mergeCell ref="D18:D19"/>
    <mergeCell ref="E18:E19"/>
    <mergeCell ref="F18:F19"/>
    <mergeCell ref="G18:G19"/>
    <mergeCell ref="J18:J19"/>
    <mergeCell ref="D8:D9"/>
    <mergeCell ref="E8:E9"/>
    <mergeCell ref="D6:D7"/>
    <mergeCell ref="E6:E7"/>
    <mergeCell ref="A6:A7"/>
    <mergeCell ref="B6:B7"/>
    <mergeCell ref="C6:C7"/>
    <mergeCell ref="A8:A9"/>
    <mergeCell ref="B8:B9"/>
    <mergeCell ref="C8:C9"/>
    <mergeCell ref="F6:F7"/>
    <mergeCell ref="G6:G7"/>
    <mergeCell ref="J6:J7"/>
    <mergeCell ref="K6:K7"/>
    <mergeCell ref="F8:F9"/>
    <mergeCell ref="G8:G9"/>
    <mergeCell ref="J8:J9"/>
    <mergeCell ref="K8:K9"/>
    <mergeCell ref="Q4:Q5"/>
    <mergeCell ref="R4:R5"/>
    <mergeCell ref="M4:N4"/>
    <mergeCell ref="O4:O5"/>
    <mergeCell ref="J4:J5"/>
    <mergeCell ref="L4:L5"/>
    <mergeCell ref="P4:P5"/>
    <mergeCell ref="B4:B5"/>
    <mergeCell ref="G4:G5"/>
    <mergeCell ref="H4:I4"/>
    <mergeCell ref="K4:K5"/>
    <mergeCell ref="C4:C5"/>
    <mergeCell ref="D4:F4"/>
    <mergeCell ref="J20:J23"/>
    <mergeCell ref="A20:A23"/>
    <mergeCell ref="G22:G23"/>
    <mergeCell ref="D14:D17"/>
    <mergeCell ref="C14:C17"/>
    <mergeCell ref="G14:G15"/>
    <mergeCell ref="F14:F17"/>
    <mergeCell ref="E14:E17"/>
    <mergeCell ref="G16:G17"/>
    <mergeCell ref="G20:G21"/>
    <mergeCell ref="B20:B23"/>
    <mergeCell ref="C20:C23"/>
    <mergeCell ref="D20:D23"/>
    <mergeCell ref="E20:E23"/>
    <mergeCell ref="F20:F23"/>
    <mergeCell ref="T4:T5"/>
    <mergeCell ref="B14:B17"/>
    <mergeCell ref="A14:A17"/>
    <mergeCell ref="J14:J17"/>
    <mergeCell ref="K10:K13"/>
    <mergeCell ref="K14:K17"/>
    <mergeCell ref="G10:G11"/>
    <mergeCell ref="F10:F13"/>
    <mergeCell ref="G12:G13"/>
    <mergeCell ref="J10:J13"/>
    <mergeCell ref="A10:A13"/>
    <mergeCell ref="C10:C13"/>
    <mergeCell ref="B10:B13"/>
    <mergeCell ref="D10:D13"/>
    <mergeCell ref="E10:E13"/>
    <mergeCell ref="A4: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zoomScale="75" zoomScaleNormal="75" workbookViewId="0"/>
  </sheetViews>
  <sheetFormatPr defaultColWidth="9.28515625" defaultRowHeight="15.75" x14ac:dyDescent="0.25"/>
  <cols>
    <col min="1" max="1" width="9.28515625" style="24"/>
    <col min="2" max="2" width="37" style="25" bestFit="1" customWidth="1"/>
    <col min="3" max="3" width="77.42578125" style="26" customWidth="1"/>
    <col min="4" max="4" width="36.7109375" style="27" customWidth="1"/>
    <col min="5" max="16384" width="9.28515625" style="20"/>
  </cols>
  <sheetData>
    <row r="1" spans="1:3" s="20" customFormat="1" x14ac:dyDescent="0.25">
      <c r="A1" s="17" t="s">
        <v>94</v>
      </c>
      <c r="B1" s="18" t="s">
        <v>95</v>
      </c>
      <c r="C1" s="19" t="s">
        <v>96</v>
      </c>
    </row>
    <row r="2" spans="1:3" s="20" customFormat="1" x14ac:dyDescent="0.25">
      <c r="A2" s="17">
        <v>1</v>
      </c>
      <c r="B2" s="18" t="s">
        <v>89</v>
      </c>
      <c r="C2" s="19" t="s">
        <v>97</v>
      </c>
    </row>
    <row r="3" spans="1:3" s="20" customFormat="1" ht="63" x14ac:dyDescent="0.25">
      <c r="A3" s="17">
        <f>A2+1</f>
        <v>2</v>
      </c>
      <c r="B3" s="18" t="s">
        <v>90</v>
      </c>
      <c r="C3" s="19" t="s">
        <v>36</v>
      </c>
    </row>
    <row r="4" spans="1:3" s="20" customFormat="1" x14ac:dyDescent="0.25">
      <c r="A4" s="17">
        <f t="shared" ref="A4:A19" si="0">A3+1</f>
        <v>3</v>
      </c>
      <c r="B4" s="18" t="s">
        <v>98</v>
      </c>
      <c r="C4" s="19" t="s">
        <v>37</v>
      </c>
    </row>
    <row r="5" spans="1:3" s="20" customFormat="1" x14ac:dyDescent="0.25">
      <c r="A5" s="17">
        <f t="shared" si="0"/>
        <v>4</v>
      </c>
      <c r="B5" s="18" t="s">
        <v>99</v>
      </c>
      <c r="C5" s="19" t="s">
        <v>100</v>
      </c>
    </row>
    <row r="6" spans="1:3" s="20" customFormat="1" x14ac:dyDescent="0.25">
      <c r="A6" s="17">
        <f t="shared" si="0"/>
        <v>5</v>
      </c>
      <c r="B6" s="18" t="s">
        <v>12</v>
      </c>
      <c r="C6" s="21">
        <v>0</v>
      </c>
    </row>
    <row r="7" spans="1:3" s="20" customFormat="1" x14ac:dyDescent="0.25">
      <c r="A7" s="17">
        <f t="shared" si="0"/>
        <v>6</v>
      </c>
      <c r="B7" s="18" t="s">
        <v>101</v>
      </c>
      <c r="C7" s="19" t="s">
        <v>102</v>
      </c>
    </row>
    <row r="8" spans="1:3" s="20" customFormat="1" x14ac:dyDescent="0.25">
      <c r="A8" s="17">
        <f t="shared" si="0"/>
        <v>7</v>
      </c>
      <c r="B8" s="18" t="s">
        <v>14</v>
      </c>
      <c r="C8" s="21">
        <v>30</v>
      </c>
    </row>
    <row r="9" spans="1:3" s="20" customFormat="1" x14ac:dyDescent="0.25">
      <c r="A9" s="17">
        <f t="shared" si="0"/>
        <v>8</v>
      </c>
      <c r="B9" s="18" t="s">
        <v>103</v>
      </c>
      <c r="C9" s="22" t="s">
        <v>104</v>
      </c>
    </row>
    <row r="10" spans="1:3" s="20" customFormat="1" x14ac:dyDescent="0.25">
      <c r="A10" s="17">
        <f t="shared" si="0"/>
        <v>9</v>
      </c>
      <c r="B10" s="18" t="s">
        <v>105</v>
      </c>
      <c r="C10" s="23" t="s">
        <v>106</v>
      </c>
    </row>
    <row r="11" spans="1:3" s="20" customFormat="1" ht="78.75" x14ac:dyDescent="0.25">
      <c r="A11" s="17">
        <f t="shared" si="0"/>
        <v>10</v>
      </c>
      <c r="B11" s="18" t="s">
        <v>107</v>
      </c>
      <c r="C11" s="19" t="s">
        <v>108</v>
      </c>
    </row>
    <row r="12" spans="1:3" s="20" customFormat="1" x14ac:dyDescent="0.25">
      <c r="A12" s="17">
        <f t="shared" si="0"/>
        <v>11</v>
      </c>
      <c r="B12" s="18" t="s">
        <v>109</v>
      </c>
      <c r="C12" s="23" t="s">
        <v>33</v>
      </c>
    </row>
    <row r="13" spans="1:3" s="20" customFormat="1" x14ac:dyDescent="0.25">
      <c r="A13" s="17">
        <f t="shared" si="0"/>
        <v>12</v>
      </c>
      <c r="B13" s="18" t="s">
        <v>110</v>
      </c>
      <c r="C13" s="19" t="s">
        <v>111</v>
      </c>
    </row>
    <row r="14" spans="1:3" s="20" customFormat="1" x14ac:dyDescent="0.25">
      <c r="A14" s="17">
        <f t="shared" si="0"/>
        <v>13</v>
      </c>
      <c r="B14" s="18" t="s">
        <v>112</v>
      </c>
      <c r="C14" s="19"/>
    </row>
    <row r="15" spans="1:3" s="20" customFormat="1" ht="31.5" x14ac:dyDescent="0.25">
      <c r="A15" s="17">
        <f t="shared" si="0"/>
        <v>14</v>
      </c>
      <c r="B15" s="18" t="s">
        <v>113</v>
      </c>
      <c r="C15" s="19" t="s">
        <v>114</v>
      </c>
    </row>
    <row r="16" spans="1:3" s="20" customFormat="1" x14ac:dyDescent="0.25">
      <c r="A16" s="17">
        <f t="shared" si="0"/>
        <v>15</v>
      </c>
      <c r="B16" s="18" t="s">
        <v>115</v>
      </c>
      <c r="C16" s="28" t="s">
        <v>116</v>
      </c>
    </row>
    <row r="17" spans="1:3" s="20" customFormat="1" x14ac:dyDescent="0.25">
      <c r="A17" s="17">
        <f t="shared" si="0"/>
        <v>16</v>
      </c>
      <c r="B17" s="18" t="s">
        <v>117</v>
      </c>
      <c r="C17" s="19"/>
    </row>
    <row r="18" spans="1:3" s="20" customFormat="1" ht="31.5" x14ac:dyDescent="0.25">
      <c r="A18" s="17">
        <f>A17+1</f>
        <v>17</v>
      </c>
      <c r="B18" s="18" t="s">
        <v>118</v>
      </c>
      <c r="C18" s="19" t="s">
        <v>119</v>
      </c>
    </row>
    <row r="19" spans="1:3" s="20" customFormat="1" x14ac:dyDescent="0.25">
      <c r="A19" s="17">
        <f t="shared" si="0"/>
        <v>18</v>
      </c>
      <c r="B19" s="18" t="s">
        <v>120</v>
      </c>
      <c r="C19"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zoomScale="75" zoomScaleNormal="75" workbookViewId="0"/>
  </sheetViews>
  <sheetFormatPr defaultColWidth="9.28515625" defaultRowHeight="15.75" x14ac:dyDescent="0.25"/>
  <cols>
    <col min="1" max="1" width="9.28515625" style="27"/>
    <col min="2" max="2" width="34.7109375" style="20" bestFit="1" customWidth="1"/>
    <col min="3" max="3" width="123.7109375" style="20" customWidth="1"/>
    <col min="4" max="4" width="36.7109375" style="27" customWidth="1"/>
    <col min="5" max="16384" width="9.28515625" style="20"/>
  </cols>
  <sheetData>
    <row r="1" spans="1:4" x14ac:dyDescent="0.25">
      <c r="A1" s="29" t="s">
        <v>94</v>
      </c>
      <c r="B1" s="22" t="s">
        <v>95</v>
      </c>
      <c r="C1" s="22" t="s">
        <v>96</v>
      </c>
    </row>
    <row r="2" spans="1:4" x14ac:dyDescent="0.25">
      <c r="A2" s="29">
        <v>1</v>
      </c>
      <c r="B2" s="22" t="s">
        <v>89</v>
      </c>
      <c r="C2" s="22" t="s">
        <v>121</v>
      </c>
    </row>
    <row r="3" spans="1:4" x14ac:dyDescent="0.25">
      <c r="A3" s="29">
        <f>A2+1</f>
        <v>2</v>
      </c>
      <c r="B3" s="22" t="s">
        <v>90</v>
      </c>
      <c r="C3" s="18" t="s">
        <v>122</v>
      </c>
    </row>
    <row r="4" spans="1:4" x14ac:dyDescent="0.25">
      <c r="A4" s="29">
        <f t="shared" ref="A4:A19" si="0">A3+1</f>
        <v>3</v>
      </c>
      <c r="B4" s="22" t="s">
        <v>98</v>
      </c>
      <c r="C4" s="22" t="s">
        <v>123</v>
      </c>
    </row>
    <row r="5" spans="1:4" x14ac:dyDescent="0.25">
      <c r="A5" s="29">
        <f t="shared" si="0"/>
        <v>4</v>
      </c>
      <c r="B5" s="22" t="s">
        <v>99</v>
      </c>
      <c r="C5" s="22" t="s">
        <v>124</v>
      </c>
    </row>
    <row r="6" spans="1:4" x14ac:dyDescent="0.25">
      <c r="A6" s="29">
        <f t="shared" si="0"/>
        <v>5</v>
      </c>
      <c r="B6" s="22" t="s">
        <v>12</v>
      </c>
      <c r="C6" s="23">
        <v>0</v>
      </c>
    </row>
    <row r="7" spans="1:4" x14ac:dyDescent="0.25">
      <c r="A7" s="29">
        <f t="shared" si="0"/>
        <v>6</v>
      </c>
      <c r="B7" s="22" t="s">
        <v>101</v>
      </c>
      <c r="C7" s="23">
        <v>0</v>
      </c>
    </row>
    <row r="8" spans="1:4" x14ac:dyDescent="0.25">
      <c r="A8" s="29">
        <f t="shared" si="0"/>
        <v>7</v>
      </c>
      <c r="B8" s="22" t="s">
        <v>14</v>
      </c>
      <c r="C8" s="23">
        <v>5176</v>
      </c>
    </row>
    <row r="9" spans="1:4" x14ac:dyDescent="0.25">
      <c r="A9" s="29">
        <f t="shared" si="0"/>
        <v>8</v>
      </c>
      <c r="B9" s="22" t="s">
        <v>103</v>
      </c>
      <c r="C9" s="22" t="s">
        <v>104</v>
      </c>
    </row>
    <row r="10" spans="1:4" x14ac:dyDescent="0.25">
      <c r="A10" s="29">
        <f t="shared" si="0"/>
        <v>9</v>
      </c>
      <c r="B10" s="22" t="s">
        <v>105</v>
      </c>
      <c r="C10" s="23" t="s">
        <v>106</v>
      </c>
    </row>
    <row r="11" spans="1:4" ht="110.25" x14ac:dyDescent="0.25">
      <c r="A11" s="29">
        <f t="shared" si="0"/>
        <v>10</v>
      </c>
      <c r="B11" s="22" t="s">
        <v>107</v>
      </c>
      <c r="C11" s="30" t="s">
        <v>125</v>
      </c>
      <c r="D11" s="31"/>
    </row>
    <row r="12" spans="1:4" x14ac:dyDescent="0.25">
      <c r="A12" s="29">
        <f t="shared" si="0"/>
        <v>11</v>
      </c>
      <c r="B12" s="22" t="s">
        <v>109</v>
      </c>
      <c r="C12" s="23" t="s">
        <v>33</v>
      </c>
    </row>
    <row r="13" spans="1:4" x14ac:dyDescent="0.25">
      <c r="A13" s="29">
        <f t="shared" si="0"/>
        <v>12</v>
      </c>
      <c r="B13" s="22" t="s">
        <v>110</v>
      </c>
      <c r="C13" s="30" t="s">
        <v>111</v>
      </c>
    </row>
    <row r="14" spans="1:4" ht="47.25" x14ac:dyDescent="0.25">
      <c r="A14" s="29">
        <f t="shared" si="0"/>
        <v>13</v>
      </c>
      <c r="B14" s="22" t="s">
        <v>112</v>
      </c>
      <c r="C14" s="30" t="s">
        <v>126</v>
      </c>
    </row>
    <row r="15" spans="1:4" ht="31.5" x14ac:dyDescent="0.25">
      <c r="A15" s="29">
        <f t="shared" si="0"/>
        <v>14</v>
      </c>
      <c r="B15" s="22" t="s">
        <v>113</v>
      </c>
      <c r="C15" s="30" t="s">
        <v>127</v>
      </c>
    </row>
    <row r="16" spans="1:4" x14ac:dyDescent="0.25">
      <c r="A16" s="29">
        <f t="shared" si="0"/>
        <v>15</v>
      </c>
      <c r="B16" s="22" t="s">
        <v>115</v>
      </c>
      <c r="C16" s="30" t="s">
        <v>128</v>
      </c>
    </row>
    <row r="17" spans="1:17" x14ac:dyDescent="0.25">
      <c r="A17" s="29">
        <f t="shared" si="0"/>
        <v>16</v>
      </c>
      <c r="B17" s="22" t="s">
        <v>117</v>
      </c>
      <c r="C17" s="23"/>
    </row>
    <row r="18" spans="1:17" ht="31.5" x14ac:dyDescent="0.25">
      <c r="A18" s="29">
        <f>A17+1</f>
        <v>17</v>
      </c>
      <c r="B18" s="22" t="s">
        <v>118</v>
      </c>
      <c r="C18" s="30" t="s">
        <v>129</v>
      </c>
      <c r="M18" s="32"/>
      <c r="N18" s="32"/>
      <c r="O18" s="32"/>
      <c r="P18" s="32"/>
      <c r="Q18" s="32"/>
    </row>
    <row r="19" spans="1:17" x14ac:dyDescent="0.25">
      <c r="A19" s="29">
        <f t="shared" si="0"/>
        <v>18</v>
      </c>
      <c r="B19" s="22" t="s">
        <v>120</v>
      </c>
      <c r="C19"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9"/>
  <sheetViews>
    <sheetView zoomScale="75" zoomScaleNormal="75" workbookViewId="0">
      <selection activeCell="E20" sqref="E20"/>
    </sheetView>
  </sheetViews>
  <sheetFormatPr defaultColWidth="9.28515625" defaultRowHeight="15.75" x14ac:dyDescent="0.25"/>
  <cols>
    <col min="1" max="1" width="9.28515625" style="27"/>
    <col min="2" max="2" width="34.7109375" style="20" bestFit="1" customWidth="1"/>
    <col min="3" max="3" width="123.7109375" style="20" customWidth="1"/>
    <col min="4" max="4" width="36.7109375" style="27" customWidth="1"/>
    <col min="5" max="16384" width="9.28515625" style="20"/>
  </cols>
  <sheetData>
    <row r="1" spans="1:4" x14ac:dyDescent="0.25">
      <c r="A1" s="29" t="s">
        <v>94</v>
      </c>
      <c r="B1" s="22" t="s">
        <v>95</v>
      </c>
      <c r="C1" s="22" t="s">
        <v>96</v>
      </c>
    </row>
    <row r="2" spans="1:4" x14ac:dyDescent="0.25">
      <c r="A2" s="29">
        <v>1</v>
      </c>
      <c r="B2" s="22" t="s">
        <v>89</v>
      </c>
      <c r="C2" s="22" t="s">
        <v>121</v>
      </c>
    </row>
    <row r="3" spans="1:4" ht="31.5" x14ac:dyDescent="0.25">
      <c r="A3" s="29">
        <f>A2+1</f>
        <v>2</v>
      </c>
      <c r="B3" s="22" t="s">
        <v>90</v>
      </c>
      <c r="C3" s="18" t="s">
        <v>75</v>
      </c>
    </row>
    <row r="4" spans="1:4" x14ac:dyDescent="0.25">
      <c r="A4" s="29">
        <f t="shared" ref="A4:A19" si="0">A3+1</f>
        <v>3</v>
      </c>
      <c r="B4" s="22" t="s">
        <v>98</v>
      </c>
      <c r="C4" s="22" t="s">
        <v>130</v>
      </c>
    </row>
    <row r="5" spans="1:4" x14ac:dyDescent="0.25">
      <c r="A5" s="29">
        <f t="shared" si="0"/>
        <v>4</v>
      </c>
      <c r="B5" s="22" t="s">
        <v>99</v>
      </c>
      <c r="C5" s="22" t="s">
        <v>124</v>
      </c>
    </row>
    <row r="6" spans="1:4" x14ac:dyDescent="0.25">
      <c r="A6" s="29">
        <f t="shared" si="0"/>
        <v>5</v>
      </c>
      <c r="B6" s="22" t="s">
        <v>12</v>
      </c>
      <c r="C6" s="23">
        <v>0</v>
      </c>
    </row>
    <row r="7" spans="1:4" x14ac:dyDescent="0.25">
      <c r="A7" s="29">
        <f t="shared" si="0"/>
        <v>6</v>
      </c>
      <c r="B7" s="22" t="s">
        <v>101</v>
      </c>
      <c r="C7" s="23">
        <v>0</v>
      </c>
    </row>
    <row r="8" spans="1:4" x14ac:dyDescent="0.25">
      <c r="A8" s="29">
        <f t="shared" si="0"/>
        <v>7</v>
      </c>
      <c r="B8" s="22" t="s">
        <v>14</v>
      </c>
      <c r="C8" s="33">
        <v>15294118</v>
      </c>
    </row>
    <row r="9" spans="1:4" x14ac:dyDescent="0.25">
      <c r="A9" s="29">
        <f t="shared" si="0"/>
        <v>8</v>
      </c>
      <c r="B9" s="22" t="s">
        <v>103</v>
      </c>
      <c r="C9" s="22" t="s">
        <v>104</v>
      </c>
    </row>
    <row r="10" spans="1:4" x14ac:dyDescent="0.25">
      <c r="A10" s="29">
        <f t="shared" si="0"/>
        <v>9</v>
      </c>
      <c r="B10" s="22" t="s">
        <v>105</v>
      </c>
      <c r="C10" s="23" t="s">
        <v>106</v>
      </c>
    </row>
    <row r="11" spans="1:4" ht="47.25" x14ac:dyDescent="0.25">
      <c r="A11" s="29">
        <f t="shared" si="0"/>
        <v>10</v>
      </c>
      <c r="B11" s="22" t="s">
        <v>107</v>
      </c>
      <c r="C11" s="30" t="s">
        <v>131</v>
      </c>
      <c r="D11" s="31"/>
    </row>
    <row r="12" spans="1:4" x14ac:dyDescent="0.25">
      <c r="A12" s="29">
        <f t="shared" si="0"/>
        <v>11</v>
      </c>
      <c r="B12" s="22" t="s">
        <v>109</v>
      </c>
      <c r="C12" s="23" t="s">
        <v>33</v>
      </c>
    </row>
    <row r="13" spans="1:4" x14ac:dyDescent="0.25">
      <c r="A13" s="29">
        <f t="shared" si="0"/>
        <v>12</v>
      </c>
      <c r="B13" s="22" t="s">
        <v>110</v>
      </c>
      <c r="C13" s="30" t="s">
        <v>111</v>
      </c>
    </row>
    <row r="14" spans="1:4" x14ac:dyDescent="0.25">
      <c r="A14" s="29">
        <f t="shared" si="0"/>
        <v>13</v>
      </c>
      <c r="B14" s="22" t="s">
        <v>112</v>
      </c>
      <c r="C14" s="30"/>
    </row>
    <row r="15" spans="1:4" ht="31.5" x14ac:dyDescent="0.25">
      <c r="A15" s="29">
        <f t="shared" si="0"/>
        <v>14</v>
      </c>
      <c r="B15" s="22" t="s">
        <v>113</v>
      </c>
      <c r="C15" s="30" t="s">
        <v>127</v>
      </c>
    </row>
    <row r="16" spans="1:4" x14ac:dyDescent="0.25">
      <c r="A16" s="29">
        <f t="shared" si="0"/>
        <v>15</v>
      </c>
      <c r="B16" s="22" t="s">
        <v>115</v>
      </c>
      <c r="C16" s="30"/>
    </row>
    <row r="17" spans="1:17" x14ac:dyDescent="0.25">
      <c r="A17" s="29">
        <f t="shared" si="0"/>
        <v>16</v>
      </c>
      <c r="B17" s="22" t="s">
        <v>117</v>
      </c>
      <c r="C17" s="23"/>
    </row>
    <row r="18" spans="1:17" x14ac:dyDescent="0.25">
      <c r="A18" s="29">
        <f>A17+1</f>
        <v>17</v>
      </c>
      <c r="B18" s="22" t="s">
        <v>118</v>
      </c>
      <c r="C18" s="30" t="s">
        <v>132</v>
      </c>
      <c r="M18" s="32"/>
      <c r="N18" s="32"/>
      <c r="O18" s="32"/>
      <c r="P18" s="32"/>
      <c r="Q18" s="32"/>
    </row>
    <row r="19" spans="1:17" x14ac:dyDescent="0.25">
      <c r="A19" s="29">
        <f t="shared" si="0"/>
        <v>18</v>
      </c>
      <c r="B19" s="22" t="s">
        <v>120</v>
      </c>
      <c r="C19"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topLeftCell="A2" zoomScale="75" zoomScaleNormal="75" workbookViewId="0">
      <selection activeCell="C29" sqref="C29"/>
    </sheetView>
  </sheetViews>
  <sheetFormatPr defaultColWidth="9.28515625" defaultRowHeight="15.75" x14ac:dyDescent="0.25"/>
  <cols>
    <col min="1" max="1" width="9.28515625" style="24"/>
    <col min="2" max="2" width="37" style="25" bestFit="1" customWidth="1"/>
    <col min="3" max="3" width="68" style="26" customWidth="1"/>
    <col min="4" max="4" width="36.7109375" style="27" customWidth="1"/>
    <col min="5" max="7" width="9.28515625" style="20"/>
    <col min="8" max="8" width="19.28515625" style="20" customWidth="1"/>
    <col min="9" max="16384" width="9.28515625" style="20"/>
  </cols>
  <sheetData>
    <row r="1" spans="1:3" s="20" customFormat="1" x14ac:dyDescent="0.25">
      <c r="A1" s="17" t="s">
        <v>94</v>
      </c>
      <c r="B1" s="18" t="s">
        <v>95</v>
      </c>
      <c r="C1" s="19" t="s">
        <v>96</v>
      </c>
    </row>
    <row r="2" spans="1:3" s="20" customFormat="1" x14ac:dyDescent="0.25">
      <c r="A2" s="17">
        <v>1</v>
      </c>
      <c r="B2" s="18" t="s">
        <v>89</v>
      </c>
      <c r="C2" s="19" t="s">
        <v>97</v>
      </c>
    </row>
    <row r="3" spans="1:3" s="20" customFormat="1" ht="31.5" x14ac:dyDescent="0.25">
      <c r="A3" s="17">
        <f>A2+1</f>
        <v>2</v>
      </c>
      <c r="B3" s="18" t="s">
        <v>90</v>
      </c>
      <c r="C3" s="19" t="s">
        <v>78</v>
      </c>
    </row>
    <row r="4" spans="1:3" s="20" customFormat="1" x14ac:dyDescent="0.25">
      <c r="A4" s="17">
        <f t="shared" ref="A4:A19" si="0">A3+1</f>
        <v>3</v>
      </c>
      <c r="B4" s="18" t="s">
        <v>98</v>
      </c>
      <c r="C4" s="19" t="s">
        <v>37</v>
      </c>
    </row>
    <row r="5" spans="1:3" s="20" customFormat="1" x14ac:dyDescent="0.25">
      <c r="A5" s="17">
        <f t="shared" si="0"/>
        <v>4</v>
      </c>
      <c r="B5" s="18" t="s">
        <v>99</v>
      </c>
      <c r="C5" s="19" t="s">
        <v>100</v>
      </c>
    </row>
    <row r="6" spans="1:3" s="20" customFormat="1" x14ac:dyDescent="0.25">
      <c r="A6" s="17">
        <f t="shared" si="0"/>
        <v>5</v>
      </c>
      <c r="B6" s="18" t="s">
        <v>12</v>
      </c>
      <c r="C6" s="21">
        <v>0</v>
      </c>
    </row>
    <row r="7" spans="1:3" s="20" customFormat="1" x14ac:dyDescent="0.25">
      <c r="A7" s="17">
        <f t="shared" si="0"/>
        <v>6</v>
      </c>
      <c r="B7" s="18" t="s">
        <v>101</v>
      </c>
      <c r="C7" s="19" t="s">
        <v>102</v>
      </c>
    </row>
    <row r="8" spans="1:3" s="20" customFormat="1" x14ac:dyDescent="0.25">
      <c r="A8" s="17">
        <f t="shared" si="0"/>
        <v>7</v>
      </c>
      <c r="B8" s="18" t="s">
        <v>14</v>
      </c>
      <c r="C8" s="21">
        <v>20</v>
      </c>
    </row>
    <row r="9" spans="1:3" s="20" customFormat="1" x14ac:dyDescent="0.25">
      <c r="A9" s="17">
        <f t="shared" si="0"/>
        <v>8</v>
      </c>
      <c r="B9" s="18" t="s">
        <v>103</v>
      </c>
      <c r="C9" s="22" t="s">
        <v>104</v>
      </c>
    </row>
    <row r="10" spans="1:3" s="20" customFormat="1" x14ac:dyDescent="0.25">
      <c r="A10" s="17">
        <f t="shared" si="0"/>
        <v>9</v>
      </c>
      <c r="B10" s="18" t="s">
        <v>105</v>
      </c>
      <c r="C10" s="23" t="s">
        <v>106</v>
      </c>
    </row>
    <row r="11" spans="1:3" s="20" customFormat="1" ht="47.25" x14ac:dyDescent="0.25">
      <c r="A11" s="17">
        <f t="shared" si="0"/>
        <v>10</v>
      </c>
      <c r="B11" s="18" t="s">
        <v>107</v>
      </c>
      <c r="C11" s="19" t="s">
        <v>133</v>
      </c>
    </row>
    <row r="12" spans="1:3" s="20" customFormat="1" x14ac:dyDescent="0.25">
      <c r="A12" s="17">
        <f t="shared" si="0"/>
        <v>11</v>
      </c>
      <c r="B12" s="18" t="s">
        <v>109</v>
      </c>
      <c r="C12" s="19"/>
    </row>
    <row r="13" spans="1:3" s="20" customFormat="1" ht="31.5" x14ac:dyDescent="0.25">
      <c r="A13" s="17">
        <f t="shared" si="0"/>
        <v>12</v>
      </c>
      <c r="B13" s="18" t="s">
        <v>110</v>
      </c>
      <c r="C13" s="19" t="s">
        <v>134</v>
      </c>
    </row>
    <row r="14" spans="1:3" s="20" customFormat="1" x14ac:dyDescent="0.25">
      <c r="A14" s="17">
        <f t="shared" si="0"/>
        <v>13</v>
      </c>
      <c r="B14" s="18" t="s">
        <v>112</v>
      </c>
      <c r="C14" s="19"/>
    </row>
    <row r="15" spans="1:3" s="20" customFormat="1" ht="47.25" x14ac:dyDescent="0.25">
      <c r="A15" s="17">
        <f t="shared" si="0"/>
        <v>14</v>
      </c>
      <c r="B15" s="18" t="s">
        <v>113</v>
      </c>
      <c r="C15" s="19" t="s">
        <v>135</v>
      </c>
    </row>
    <row r="16" spans="1:3" s="20" customFormat="1" x14ac:dyDescent="0.25">
      <c r="A16" s="17">
        <f t="shared" si="0"/>
        <v>15</v>
      </c>
      <c r="B16" s="18" t="s">
        <v>115</v>
      </c>
      <c r="C16" s="34"/>
    </row>
    <row r="17" spans="1:4" x14ac:dyDescent="0.25">
      <c r="A17" s="17">
        <f t="shared" si="0"/>
        <v>16</v>
      </c>
      <c r="B17" s="18" t="s">
        <v>117</v>
      </c>
      <c r="C17" s="19"/>
      <c r="D17" s="20"/>
    </row>
    <row r="18" spans="1:4" x14ac:dyDescent="0.25">
      <c r="A18" s="17">
        <f>A17+1</f>
        <v>17</v>
      </c>
      <c r="B18" s="18" t="s">
        <v>118</v>
      </c>
      <c r="C18" s="19"/>
      <c r="D18" s="20"/>
    </row>
    <row r="19" spans="1:4" x14ac:dyDescent="0.25">
      <c r="A19" s="17">
        <f t="shared" si="0"/>
        <v>18</v>
      </c>
      <c r="B19" s="18" t="s">
        <v>120</v>
      </c>
      <c r="C19" s="19"/>
      <c r="D19" s="2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C20"/>
  <sheetViews>
    <sheetView zoomScale="75" zoomScaleNormal="75" workbookViewId="0">
      <selection activeCell="I16" sqref="I16"/>
    </sheetView>
  </sheetViews>
  <sheetFormatPr defaultRowHeight="15" x14ac:dyDescent="0.25"/>
  <cols>
    <col min="1" max="1" width="10.28515625" customWidth="1"/>
    <col min="2" max="2" width="26.28515625" customWidth="1"/>
    <col min="3" max="3" width="84.7109375" customWidth="1"/>
  </cols>
  <sheetData>
    <row r="1" spans="1:3" x14ac:dyDescent="0.25">
      <c r="A1" s="48" t="s">
        <v>94</v>
      </c>
      <c r="B1" s="49" t="s">
        <v>95</v>
      </c>
      <c r="C1" s="49" t="s">
        <v>96</v>
      </c>
    </row>
    <row r="2" spans="1:3" x14ac:dyDescent="0.25">
      <c r="A2" s="48">
        <v>0</v>
      </c>
      <c r="B2" s="49" t="s">
        <v>10</v>
      </c>
      <c r="C2" s="49" t="s">
        <v>30</v>
      </c>
    </row>
    <row r="3" spans="1:3" x14ac:dyDescent="0.25">
      <c r="A3" s="48">
        <v>1</v>
      </c>
      <c r="B3" s="49" t="s">
        <v>89</v>
      </c>
      <c r="C3" s="49" t="s">
        <v>121</v>
      </c>
    </row>
    <row r="4" spans="1:3" ht="30" x14ac:dyDescent="0.25">
      <c r="A4" s="48">
        <f>A3+1</f>
        <v>2</v>
      </c>
      <c r="B4" s="49" t="s">
        <v>90</v>
      </c>
      <c r="C4" s="50" t="s">
        <v>136</v>
      </c>
    </row>
    <row r="5" spans="1:3" x14ac:dyDescent="0.25">
      <c r="A5" s="48">
        <f t="shared" ref="A5:A20" si="0">A4+1</f>
        <v>3</v>
      </c>
      <c r="B5" s="49" t="s">
        <v>98</v>
      </c>
      <c r="C5" s="49" t="s">
        <v>61</v>
      </c>
    </row>
    <row r="6" spans="1:3" x14ac:dyDescent="0.25">
      <c r="A6" s="48">
        <f t="shared" si="0"/>
        <v>4</v>
      </c>
      <c r="B6" s="49" t="s">
        <v>99</v>
      </c>
      <c r="C6" s="49" t="s">
        <v>124</v>
      </c>
    </row>
    <row r="7" spans="1:3" x14ac:dyDescent="0.25">
      <c r="A7" s="48">
        <f t="shared" si="0"/>
        <v>5</v>
      </c>
      <c r="B7" s="49" t="s">
        <v>12</v>
      </c>
      <c r="C7" s="51">
        <v>0</v>
      </c>
    </row>
    <row r="8" spans="1:3" ht="30" x14ac:dyDescent="0.25">
      <c r="A8" s="48">
        <f t="shared" si="0"/>
        <v>6</v>
      </c>
      <c r="B8" s="49" t="s">
        <v>101</v>
      </c>
      <c r="C8" s="49" t="s">
        <v>137</v>
      </c>
    </row>
    <row r="9" spans="1:3" x14ac:dyDescent="0.25">
      <c r="A9" s="48">
        <f t="shared" si="0"/>
        <v>7</v>
      </c>
      <c r="B9" s="49" t="s">
        <v>14</v>
      </c>
      <c r="C9" s="51" t="s">
        <v>138</v>
      </c>
    </row>
    <row r="10" spans="1:3" x14ac:dyDescent="0.25">
      <c r="A10" s="48">
        <f t="shared" si="0"/>
        <v>8</v>
      </c>
      <c r="B10" s="49" t="s">
        <v>103</v>
      </c>
      <c r="C10" s="52" t="s">
        <v>104</v>
      </c>
    </row>
    <row r="11" spans="1:3" x14ac:dyDescent="0.25">
      <c r="A11" s="48">
        <f t="shared" si="0"/>
        <v>9</v>
      </c>
      <c r="B11" s="49" t="s">
        <v>105</v>
      </c>
      <c r="C11" s="53" t="s">
        <v>139</v>
      </c>
    </row>
    <row r="12" spans="1:3" ht="45" x14ac:dyDescent="0.25">
      <c r="A12" s="48">
        <f t="shared" si="0"/>
        <v>10</v>
      </c>
      <c r="B12" s="53" t="s">
        <v>107</v>
      </c>
      <c r="C12" s="54" t="s">
        <v>140</v>
      </c>
    </row>
    <row r="13" spans="1:3" x14ac:dyDescent="0.25">
      <c r="A13" s="48">
        <f t="shared" si="0"/>
        <v>11</v>
      </c>
      <c r="B13" s="49" t="s">
        <v>109</v>
      </c>
      <c r="C13" s="52" t="s">
        <v>33</v>
      </c>
    </row>
    <row r="14" spans="1:3" ht="30" x14ac:dyDescent="0.25">
      <c r="A14" s="48">
        <f t="shared" si="0"/>
        <v>12</v>
      </c>
      <c r="B14" s="49" t="s">
        <v>110</v>
      </c>
      <c r="C14" s="49" t="s">
        <v>141</v>
      </c>
    </row>
    <row r="15" spans="1:3" ht="45" x14ac:dyDescent="0.25">
      <c r="A15" s="48">
        <f t="shared" si="0"/>
        <v>13</v>
      </c>
      <c r="B15" s="49" t="s">
        <v>112</v>
      </c>
      <c r="C15" s="55" t="s">
        <v>142</v>
      </c>
    </row>
    <row r="16" spans="1:3" ht="30" x14ac:dyDescent="0.25">
      <c r="A16" s="48">
        <f t="shared" si="0"/>
        <v>14</v>
      </c>
      <c r="B16" s="49" t="s">
        <v>113</v>
      </c>
      <c r="C16" s="55" t="s">
        <v>114</v>
      </c>
    </row>
    <row r="17" spans="1:3" ht="45" x14ac:dyDescent="0.25">
      <c r="A17" s="48">
        <f t="shared" si="0"/>
        <v>15</v>
      </c>
      <c r="B17" s="49" t="s">
        <v>115</v>
      </c>
      <c r="C17" s="55" t="s">
        <v>143</v>
      </c>
    </row>
    <row r="18" spans="1:3" ht="30" x14ac:dyDescent="0.25">
      <c r="A18" s="48">
        <f t="shared" si="0"/>
        <v>16</v>
      </c>
      <c r="B18" s="49" t="s">
        <v>117</v>
      </c>
      <c r="C18" s="55" t="s">
        <v>144</v>
      </c>
    </row>
    <row r="19" spans="1:3" x14ac:dyDescent="0.25">
      <c r="A19" s="48">
        <f>A18+1</f>
        <v>17</v>
      </c>
      <c r="B19" s="49" t="s">
        <v>118</v>
      </c>
      <c r="C19" s="55"/>
    </row>
    <row r="20" spans="1:3" x14ac:dyDescent="0.25">
      <c r="A20" s="48">
        <f t="shared" si="0"/>
        <v>18</v>
      </c>
      <c r="B20" s="49" t="s">
        <v>120</v>
      </c>
      <c r="C20" s="56" t="s">
        <v>145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20"/>
  <sheetViews>
    <sheetView zoomScale="75" zoomScaleNormal="75" workbookViewId="0">
      <selection activeCell="J19" sqref="J19"/>
    </sheetView>
  </sheetViews>
  <sheetFormatPr defaultRowHeight="15" x14ac:dyDescent="0.25"/>
  <cols>
    <col min="1" max="1" width="10.28515625" customWidth="1"/>
    <col min="2" max="2" width="26.28515625" customWidth="1"/>
    <col min="3" max="3" width="84.7109375" customWidth="1"/>
  </cols>
  <sheetData>
    <row r="1" spans="1:3" x14ac:dyDescent="0.25">
      <c r="A1" s="48" t="s">
        <v>94</v>
      </c>
      <c r="B1" s="49" t="s">
        <v>95</v>
      </c>
      <c r="C1" s="49" t="s">
        <v>96</v>
      </c>
    </row>
    <row r="2" spans="1:3" x14ac:dyDescent="0.25">
      <c r="A2" s="48">
        <v>0</v>
      </c>
      <c r="B2" s="49" t="s">
        <v>10</v>
      </c>
      <c r="C2" s="49" t="s">
        <v>30</v>
      </c>
    </row>
    <row r="3" spans="1:3" x14ac:dyDescent="0.25">
      <c r="A3" s="48">
        <v>1</v>
      </c>
      <c r="B3" s="49" t="s">
        <v>89</v>
      </c>
      <c r="C3" s="49" t="s">
        <v>121</v>
      </c>
    </row>
    <row r="4" spans="1:3" x14ac:dyDescent="0.25">
      <c r="A4" s="48">
        <f>A3+1</f>
        <v>2</v>
      </c>
      <c r="B4" s="49" t="s">
        <v>90</v>
      </c>
      <c r="C4" s="50" t="s">
        <v>146</v>
      </c>
    </row>
    <row r="5" spans="1:3" x14ac:dyDescent="0.25">
      <c r="A5" s="48">
        <f t="shared" ref="A5:A20" si="0">A4+1</f>
        <v>3</v>
      </c>
      <c r="B5" s="49" t="s">
        <v>98</v>
      </c>
      <c r="C5" s="49" t="s">
        <v>52</v>
      </c>
    </row>
    <row r="6" spans="1:3" x14ac:dyDescent="0.25">
      <c r="A6" s="48">
        <f t="shared" si="0"/>
        <v>4</v>
      </c>
      <c r="B6" s="49" t="s">
        <v>99</v>
      </c>
      <c r="C6" s="49" t="s">
        <v>124</v>
      </c>
    </row>
    <row r="7" spans="1:3" x14ac:dyDescent="0.25">
      <c r="A7" s="48">
        <f t="shared" si="0"/>
        <v>5</v>
      </c>
      <c r="B7" s="49" t="s">
        <v>12</v>
      </c>
      <c r="C7" s="51">
        <v>0</v>
      </c>
    </row>
    <row r="8" spans="1:3" ht="30" x14ac:dyDescent="0.25">
      <c r="A8" s="48">
        <f t="shared" si="0"/>
        <v>6</v>
      </c>
      <c r="B8" s="49" t="s">
        <v>101</v>
      </c>
      <c r="C8" s="49" t="s">
        <v>137</v>
      </c>
    </row>
    <row r="9" spans="1:3" x14ac:dyDescent="0.25">
      <c r="A9" s="48">
        <f t="shared" si="0"/>
        <v>7</v>
      </c>
      <c r="B9" s="49" t="s">
        <v>14</v>
      </c>
      <c r="C9" s="51">
        <v>2</v>
      </c>
    </row>
    <row r="10" spans="1:3" x14ac:dyDescent="0.25">
      <c r="A10" s="48">
        <f t="shared" si="0"/>
        <v>8</v>
      </c>
      <c r="B10" s="49" t="s">
        <v>103</v>
      </c>
      <c r="C10" s="52" t="s">
        <v>104</v>
      </c>
    </row>
    <row r="11" spans="1:3" x14ac:dyDescent="0.25">
      <c r="A11" s="48">
        <f t="shared" si="0"/>
        <v>9</v>
      </c>
      <c r="B11" s="49" t="s">
        <v>105</v>
      </c>
      <c r="C11" s="53" t="s">
        <v>139</v>
      </c>
    </row>
    <row r="12" spans="1:3" ht="105" x14ac:dyDescent="0.25">
      <c r="A12" s="48">
        <f t="shared" si="0"/>
        <v>10</v>
      </c>
      <c r="B12" s="53" t="s">
        <v>107</v>
      </c>
      <c r="C12" s="54" t="s">
        <v>147</v>
      </c>
    </row>
    <row r="13" spans="1:3" ht="30" x14ac:dyDescent="0.25">
      <c r="A13" s="48">
        <f t="shared" si="0"/>
        <v>11</v>
      </c>
      <c r="B13" s="49" t="s">
        <v>109</v>
      </c>
      <c r="C13" s="53" t="s">
        <v>148</v>
      </c>
    </row>
    <row r="14" spans="1:3" ht="30" x14ac:dyDescent="0.25">
      <c r="A14" s="48">
        <f t="shared" si="0"/>
        <v>12</v>
      </c>
      <c r="B14" s="49" t="s">
        <v>110</v>
      </c>
      <c r="C14" s="49" t="s">
        <v>149</v>
      </c>
    </row>
    <row r="15" spans="1:3" ht="45" x14ac:dyDescent="0.25">
      <c r="A15" s="48">
        <f t="shared" si="0"/>
        <v>13</v>
      </c>
      <c r="B15" s="49" t="s">
        <v>112</v>
      </c>
      <c r="C15" s="55" t="s">
        <v>150</v>
      </c>
    </row>
    <row r="16" spans="1:3" ht="30" x14ac:dyDescent="0.25">
      <c r="A16" s="48">
        <f t="shared" si="0"/>
        <v>14</v>
      </c>
      <c r="B16" s="49" t="s">
        <v>113</v>
      </c>
      <c r="C16" s="55" t="s">
        <v>114</v>
      </c>
    </row>
    <row r="17" spans="1:3" ht="45" x14ac:dyDescent="0.25">
      <c r="A17" s="48">
        <f t="shared" si="0"/>
        <v>15</v>
      </c>
      <c r="B17" s="49" t="s">
        <v>115</v>
      </c>
      <c r="C17" s="55" t="s">
        <v>143</v>
      </c>
    </row>
    <row r="18" spans="1:3" ht="30" x14ac:dyDescent="0.25">
      <c r="A18" s="48">
        <f t="shared" si="0"/>
        <v>16</v>
      </c>
      <c r="B18" s="49" t="s">
        <v>117</v>
      </c>
      <c r="C18" s="55" t="s">
        <v>144</v>
      </c>
    </row>
    <row r="19" spans="1:3" x14ac:dyDescent="0.25">
      <c r="A19" s="48">
        <f>A18+1</f>
        <v>17</v>
      </c>
      <c r="B19" s="49" t="s">
        <v>118</v>
      </c>
      <c r="C19" s="55"/>
    </row>
    <row r="20" spans="1:3" ht="60" x14ac:dyDescent="0.25">
      <c r="A20" s="48">
        <f t="shared" si="0"/>
        <v>18</v>
      </c>
      <c r="B20" s="49" t="s">
        <v>120</v>
      </c>
      <c r="C20" s="55" t="s">
        <v>151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eris xmlns="58c6f6df-7e1f-4a2e-8979-e3f4c92e56f2" xsi:nil="true"/>
    <lcf76f155ced4ddcb4097134ff3c332f xmlns="58c6f6df-7e1f-4a2e-8979-e3f4c92e56f2">
      <Terms xmlns="http://schemas.microsoft.com/office/infopath/2007/PartnerControls"/>
    </lcf76f155ced4ddcb4097134ff3c332f>
    <TaxCatchAll xmlns="2ad30025-d0d5-4532-b26e-26983efa1e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DA964F1C275C4D86F2E57031B6AE29" ma:contentTypeVersion="19" ma:contentTypeDescription="Create a new document." ma:contentTypeScope="" ma:versionID="5dd2bdf94415ded57e6dc4ac0620da7b">
  <xsd:schema xmlns:xsd="http://www.w3.org/2001/XMLSchema" xmlns:xs="http://www.w3.org/2001/XMLSchema" xmlns:p="http://schemas.microsoft.com/office/2006/metadata/properties" xmlns:ns2="58c6f6df-7e1f-4a2e-8979-e3f4c92e56f2" xmlns:ns3="2ad30025-d0d5-4532-b26e-26983efa1e1c" targetNamespace="http://schemas.microsoft.com/office/2006/metadata/properties" ma:root="true" ma:fieldsID="66123c7f29d3b84fe1ff65dd792a2814" ns2:_="" ns3:_="">
    <xsd:import namespace="58c6f6df-7e1f-4a2e-8979-e3f4c92e56f2"/>
    <xsd:import namespace="2ad30025-d0d5-4532-b26e-26983efa1e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Numeri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6f6df-7e1f-4a2e-8979-e3f4c92e56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Numeris" ma:index="19" nillable="true" ma:displayName="Numeris" ma:format="Dropdown" ma:internalName="Numeris"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d30025-d0d5-4532-b26e-26983efa1e1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eef2003-cea1-49d5-8046-55768a5991a4}" ma:internalName="TaxCatchAll" ma:showField="CatchAllData" ma:web="2ad30025-d0d5-4532-b26e-26983efa1e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BD8BCF-CC18-486D-9CCD-76C6EA090A90}">
  <ds:schemaRefs>
    <ds:schemaRef ds:uri="http://schemas.microsoft.com/office/2006/metadata/properties"/>
    <ds:schemaRef ds:uri="http://schemas.microsoft.com/office/infopath/2007/PartnerControls"/>
    <ds:schemaRef ds:uri="58c6f6df-7e1f-4a2e-8979-e3f4c92e56f2"/>
    <ds:schemaRef ds:uri="2ad30025-d0d5-4532-b26e-26983efa1e1c"/>
  </ds:schemaRefs>
</ds:datastoreItem>
</file>

<file path=customXml/itemProps2.xml><?xml version="1.0" encoding="utf-8"?>
<ds:datastoreItem xmlns:ds="http://schemas.openxmlformats.org/officeDocument/2006/customXml" ds:itemID="{D5B2E1EE-255E-4B9D-B042-C03777B8C87D}">
  <ds:schemaRefs>
    <ds:schemaRef ds:uri="http://schemas.microsoft.com/sharepoint/v3/contenttype/forms"/>
  </ds:schemaRefs>
</ds:datastoreItem>
</file>

<file path=customXml/itemProps3.xml><?xml version="1.0" encoding="utf-8"?>
<ds:datastoreItem xmlns:ds="http://schemas.openxmlformats.org/officeDocument/2006/customXml" ds:itemID="{A889F35C-66FF-433F-928D-D49A45C83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6f6df-7e1f-4a2e-8979-e3f4c92e56f2"/>
    <ds:schemaRef ds:uri="2ad30025-d0d5-4532-b26e-26983efa1e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2.7</vt:lpstr>
      <vt:lpstr>F S result 2.7.1 (1), 2.7.2 (1)</vt:lpstr>
      <vt:lpstr>F Special output 2.7.2 (1)</vt:lpstr>
      <vt:lpstr>F Special output 2.7.5 (1)</vt:lpstr>
      <vt:lpstr>F Special r 2.7.5 (1),2.7.6 (1)</vt:lpstr>
      <vt:lpstr>F Special output 2.7.3 (1)</vt:lpstr>
      <vt:lpstr>F Special output 2.7.3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2025-12-15T14:48:07Z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0x0101003FDA964F1C275C4D86F2E57031B6AE29</vt:lpwstr>
  </property>
  <property fmtid="{D5CDD505-2E9C-101B-9397-08002B2CF9AE}" pid="3" name="MediaServiceImageTags">
    <vt:lpwstr/>
  </property>
</Properties>
</file>