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24_vp_dep\bendras\10. Projektų administravimas 2014-2020\Stebėsenos rodikliai\2021-2027\VP keitimai\6. Vidurio peržiūra (MRT II)\Atnaujinta po EK pastabų 2025-12\4 prior\"/>
    </mc:Choice>
  </mc:AlternateContent>
  <xr:revisionPtr revIDLastSave="0" documentId="13_ncr:1_{7BAB339C-4B5D-4A52-945E-0A13CABB3614}" xr6:coauthVersionLast="47" xr6:coauthVersionMax="47" xr10:uidLastSave="{00000000-0000-0000-0000-000000000000}"/>
  <bookViews>
    <workbookView xWindow="-120" yWindow="-120" windowWidth="29040" windowHeight="15720" activeTab="1" xr2:uid="{00000000-000D-0000-FFFF-FFFF00000000}"/>
  </bookViews>
  <sheets>
    <sheet name="4.11.(4.8) (1)" sheetId="48" r:id="rId1"/>
    <sheet name="4.11. (4.8) (2)" sheetId="59" r:id="rId2"/>
    <sheet name="F Specific output 4.8.1 (1)" sheetId="49" r:id="rId3"/>
    <sheet name="F Specific result 4.8.1 (1)" sheetId="35" r:id="rId4"/>
    <sheet name="F Specific output 4.8.2 (1)" sheetId="51" r:id="rId5"/>
    <sheet name="F Specific result 4.8.2 (1)" sheetId="47" r:id="rId6"/>
    <sheet name="F Specific output 4.8.3 (1)" sheetId="56" r:id="rId7"/>
    <sheet name="F Specific result 4.8.3 (1)" sheetId="54" r:id="rId8"/>
    <sheet name="F Specific output 4.8.4 (1)" sheetId="45" r:id="rId9"/>
    <sheet name="F Specific result 4.8.4 (1)" sheetId="46" r:id="rId10"/>
    <sheet name="F Specific output 4.8.5 (1)" sheetId="55" r:id="rId11"/>
    <sheet name="F Specific result 4.8.5 (1)" sheetId="57" r:id="rId12"/>
    <sheet name="F Specific output (4.8.6)(2)" sheetId="58" r:id="rId13"/>
    <sheet name="4.8.6,4.8.7,4.8.8,4.8.9" sheetId="60" r:id="rId14"/>
    <sheet name="F Specific output 4.8.6 (2)" sheetId="61" r:id="rId15"/>
    <sheet name="F Specific result (4.8.6)(1)" sheetId="62" r:id="rId16"/>
    <sheet name="Sr4.8.6(2),4.8.7(2),4.8.8(1)" sheetId="63" r:id="rId17"/>
    <sheet name="F Specific result (4.8.6)(3)" sheetId="64" r:id="rId18"/>
    <sheet name="F Specific result (4.8.6)(4)" sheetId="65" r:id="rId19"/>
    <sheet name="F Specific output (4.8.7)(1)" sheetId="66" r:id="rId20"/>
    <sheet name="F Specific output (4.8.7)(3)" sheetId="67" r:id="rId21"/>
    <sheet name="F Specific result (4.8.7)(1)" sheetId="68" r:id="rId22"/>
    <sheet name="F Specific result (4.8.7)(2)" sheetId="69" r:id="rId23"/>
    <sheet name="F Specific result (4.8.8)(2)" sheetId="70" r:id="rId24"/>
    <sheet name="F Specific output (4.8.9)(2)" sheetId="71" r:id="rId25"/>
    <sheet name="F Specific result (4.8.9)(1)" sheetId="72" r:id="rId26"/>
    <sheet name="F Specific output (4.8.10)(1)" sheetId="73" r:id="rId27"/>
    <sheet name="F Specific result (4.8.10)(1)" sheetId="74" r:id="rId28"/>
    <sheet name="F Specific output 4.8.10 (2)" sheetId="75" r:id="rId29"/>
    <sheet name="F Specific result (4.8.10)(2)" sheetId="76" r:id="rId30"/>
    <sheet name="F Specific output (4.8.9) (3)" sheetId="77" r:id="rId31"/>
    <sheet name="F Specific result (4.8.9) (3)" sheetId="78" r:id="rId32"/>
    <sheet name="F specific output (4.8.6) ITI" sheetId="79" r:id="rId33"/>
    <sheet name="F Specific output (4.8.6)" sheetId="80"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8" l="1"/>
  <c r="C48" i="59"/>
  <c r="F6" i="59"/>
  <c r="E6" i="59"/>
  <c r="E48" i="59"/>
  <c r="E45" i="59"/>
  <c r="E41" i="59"/>
  <c r="E37" i="59"/>
  <c r="E33" i="59"/>
  <c r="E26" i="59"/>
  <c r="E16" i="59"/>
  <c r="E24" i="48"/>
  <c r="E22" i="48"/>
  <c r="E20" i="48"/>
  <c r="E18" i="48"/>
  <c r="E16" i="48"/>
  <c r="E14" i="48"/>
  <c r="E12" i="48"/>
  <c r="E10" i="48"/>
  <c r="E6" i="48"/>
  <c r="C16" i="59"/>
  <c r="C26" i="59"/>
  <c r="C33" i="59"/>
  <c r="C45" i="59"/>
  <c r="C6" i="59" l="1"/>
  <c r="F33" i="59" l="1"/>
  <c r="F26" i="59"/>
  <c r="F16" i="59"/>
  <c r="F45" i="59" l="1"/>
  <c r="D85" i="59"/>
  <c r="D84" i="59"/>
  <c r="D82" i="59"/>
  <c r="D68" i="59"/>
  <c r="D67" i="59"/>
  <c r="M52" i="59"/>
  <c r="G90" i="59"/>
  <c r="G86" i="59"/>
  <c r="G83" i="59"/>
  <c r="G68" i="59"/>
  <c r="A4" i="76" l="1"/>
  <c r="A5" i="76" s="1"/>
  <c r="A6" i="76" s="1"/>
  <c r="A7" i="76" s="1"/>
  <c r="A8" i="76" s="1"/>
  <c r="A9" i="76" s="1"/>
  <c r="A10" i="76" s="1"/>
  <c r="A11" i="76" s="1"/>
  <c r="A12" i="76" s="1"/>
  <c r="A13" i="76" s="1"/>
  <c r="A14" i="76" s="1"/>
  <c r="A15" i="76" s="1"/>
  <c r="A16" i="76" s="1"/>
  <c r="A17" i="76" s="1"/>
  <c r="A18" i="76" s="1"/>
  <c r="A19" i="76" s="1"/>
  <c r="A20" i="76" s="1"/>
  <c r="A4" i="74"/>
  <c r="A5" i="74" s="1"/>
  <c r="A6" i="74" s="1"/>
  <c r="A7" i="74" s="1"/>
  <c r="A8" i="74" s="1"/>
  <c r="A9" i="74" s="1"/>
  <c r="A10" i="74" s="1"/>
  <c r="A11" i="74" s="1"/>
  <c r="A12" i="74" s="1"/>
  <c r="A13" i="74" s="1"/>
  <c r="A14" i="74" s="1"/>
  <c r="A15" i="74" s="1"/>
  <c r="A16" i="74" s="1"/>
  <c r="A17" i="74" s="1"/>
  <c r="A18" i="74" s="1"/>
  <c r="A19" i="74" s="1"/>
  <c r="A20" i="74" s="1"/>
  <c r="A3" i="73"/>
  <c r="A4" i="73" s="1"/>
  <c r="A5" i="73" s="1"/>
  <c r="A6" i="73" s="1"/>
  <c r="A7" i="73" s="1"/>
  <c r="A8" i="73" s="1"/>
  <c r="A9" i="73" s="1"/>
  <c r="A10" i="73" s="1"/>
  <c r="A11" i="73" s="1"/>
  <c r="A12" i="73" s="1"/>
  <c r="A13" i="73" s="1"/>
  <c r="A14" i="73" s="1"/>
  <c r="A15" i="73" s="1"/>
  <c r="A16" i="73" s="1"/>
  <c r="A17" i="73" s="1"/>
  <c r="A18" i="73" s="1"/>
  <c r="A19" i="73" s="1"/>
  <c r="A4" i="72"/>
  <c r="A5" i="72" s="1"/>
  <c r="A6" i="72" s="1"/>
  <c r="A7" i="72" s="1"/>
  <c r="A8" i="72" s="1"/>
  <c r="A9" i="72" s="1"/>
  <c r="A10" i="72" s="1"/>
  <c r="A11" i="72" s="1"/>
  <c r="A12" i="72" s="1"/>
  <c r="A13" i="72" s="1"/>
  <c r="A14" i="72" s="1"/>
  <c r="A15" i="72" s="1"/>
  <c r="A16" i="72" s="1"/>
  <c r="A17" i="72" s="1"/>
  <c r="A18" i="72" s="1"/>
  <c r="A19" i="72" s="1"/>
  <c r="A20" i="72" s="1"/>
  <c r="A3" i="71"/>
  <c r="A4" i="71" s="1"/>
  <c r="A5" i="71" s="1"/>
  <c r="A6" i="71" s="1"/>
  <c r="A7" i="71" s="1"/>
  <c r="A8" i="71" s="1"/>
  <c r="A9" i="71" s="1"/>
  <c r="A10" i="71" s="1"/>
  <c r="A11" i="71" s="1"/>
  <c r="A12" i="71" s="1"/>
  <c r="A13" i="71" s="1"/>
  <c r="A14" i="71" s="1"/>
  <c r="A15" i="71" s="1"/>
  <c r="A16" i="71" s="1"/>
  <c r="A17" i="71" s="1"/>
  <c r="A18" i="71" s="1"/>
  <c r="A19" i="71" s="1"/>
  <c r="A4" i="70"/>
  <c r="A5" i="70" s="1"/>
  <c r="A6" i="70" s="1"/>
  <c r="A7" i="70" s="1"/>
  <c r="A8" i="70" s="1"/>
  <c r="A9" i="70" s="1"/>
  <c r="A10" i="70" s="1"/>
  <c r="A11" i="70" s="1"/>
  <c r="A12" i="70" s="1"/>
  <c r="A13" i="70" s="1"/>
  <c r="A14" i="70" s="1"/>
  <c r="A15" i="70" s="1"/>
  <c r="A16" i="70" s="1"/>
  <c r="A17" i="70" s="1"/>
  <c r="A18" i="70" s="1"/>
  <c r="A19" i="70" s="1"/>
  <c r="A20" i="70" s="1"/>
  <c r="A4" i="69"/>
  <c r="A5" i="69" s="1"/>
  <c r="A6" i="69" s="1"/>
  <c r="A7" i="69" s="1"/>
  <c r="A8" i="69" s="1"/>
  <c r="A9" i="69" s="1"/>
  <c r="A10" i="69" s="1"/>
  <c r="A11" i="69" s="1"/>
  <c r="A12" i="69" s="1"/>
  <c r="A13" i="69" s="1"/>
  <c r="A14" i="69" s="1"/>
  <c r="A15" i="69" s="1"/>
  <c r="A16" i="69" s="1"/>
  <c r="A17" i="69" s="1"/>
  <c r="A18" i="69" s="1"/>
  <c r="A19" i="69" s="1"/>
  <c r="A20" i="69" s="1"/>
  <c r="A4" i="68"/>
  <c r="A5" i="68" s="1"/>
  <c r="A6" i="68" s="1"/>
  <c r="A7" i="68" s="1"/>
  <c r="A8" i="68" s="1"/>
  <c r="A9" i="68" s="1"/>
  <c r="A10" i="68" s="1"/>
  <c r="A11" i="68" s="1"/>
  <c r="A12" i="68" s="1"/>
  <c r="A13" i="68" s="1"/>
  <c r="A14" i="68" s="1"/>
  <c r="A15" i="68" s="1"/>
  <c r="A16" i="68" s="1"/>
  <c r="A17" i="68" s="1"/>
  <c r="A18" i="68" s="1"/>
  <c r="A19" i="68" s="1"/>
  <c r="A20" i="68" s="1"/>
  <c r="A3" i="67"/>
  <c r="A4" i="67" s="1"/>
  <c r="A5" i="67" s="1"/>
  <c r="A6" i="67" s="1"/>
  <c r="A7" i="67" s="1"/>
  <c r="A8" i="67" s="1"/>
  <c r="A9" i="67" s="1"/>
  <c r="A10" i="67" s="1"/>
  <c r="A11" i="67" s="1"/>
  <c r="A12" i="67" s="1"/>
  <c r="A13" i="67" s="1"/>
  <c r="A14" i="67" s="1"/>
  <c r="A15" i="67" s="1"/>
  <c r="A16" i="67" s="1"/>
  <c r="A17" i="67" s="1"/>
  <c r="A18" i="67" s="1"/>
  <c r="A19" i="67" s="1"/>
  <c r="A3" i="66"/>
  <c r="A4" i="66" s="1"/>
  <c r="A5" i="66" s="1"/>
  <c r="A6" i="66" s="1"/>
  <c r="A7" i="66" s="1"/>
  <c r="A8" i="66" s="1"/>
  <c r="A9" i="66" s="1"/>
  <c r="A10" i="66" s="1"/>
  <c r="A11" i="66" s="1"/>
  <c r="A12" i="66" s="1"/>
  <c r="A13" i="66" s="1"/>
  <c r="A14" i="66" s="1"/>
  <c r="A15" i="66" s="1"/>
  <c r="A16" i="66" s="1"/>
  <c r="A17" i="66" s="1"/>
  <c r="A18" i="66" s="1"/>
  <c r="A19" i="66" s="1"/>
  <c r="A4" i="65"/>
  <c r="A5" i="65" s="1"/>
  <c r="A6" i="65" s="1"/>
  <c r="A7" i="65" s="1"/>
  <c r="A8" i="65" s="1"/>
  <c r="A9" i="65" s="1"/>
  <c r="A10" i="65" s="1"/>
  <c r="A11" i="65" s="1"/>
  <c r="A12" i="65" s="1"/>
  <c r="A13" i="65" s="1"/>
  <c r="A14" i="65" s="1"/>
  <c r="A15" i="65" s="1"/>
  <c r="A16" i="65" s="1"/>
  <c r="A17" i="65" s="1"/>
  <c r="A18" i="65" s="1"/>
  <c r="A19" i="65" s="1"/>
  <c r="A20" i="65" s="1"/>
  <c r="A4" i="64"/>
  <c r="A5" i="64" s="1"/>
  <c r="A6" i="64" s="1"/>
  <c r="A7" i="64" s="1"/>
  <c r="A8" i="64" s="1"/>
  <c r="A9" i="64" s="1"/>
  <c r="A10" i="64" s="1"/>
  <c r="A11" i="64" s="1"/>
  <c r="A12" i="64" s="1"/>
  <c r="A13" i="64" s="1"/>
  <c r="A14" i="64" s="1"/>
  <c r="A15" i="64" s="1"/>
  <c r="A16" i="64" s="1"/>
  <c r="A17" i="64" s="1"/>
  <c r="A18" i="64" s="1"/>
  <c r="A19" i="64" s="1"/>
  <c r="A20" i="64" s="1"/>
  <c r="A4" i="63"/>
  <c r="A5" i="63" s="1"/>
  <c r="A6" i="63" s="1"/>
  <c r="A7" i="63" s="1"/>
  <c r="A8" i="63" s="1"/>
  <c r="A9" i="63" s="1"/>
  <c r="A10" i="63" s="1"/>
  <c r="A11" i="63" s="1"/>
  <c r="A12" i="63" s="1"/>
  <c r="A13" i="63" s="1"/>
  <c r="A14" i="63" s="1"/>
  <c r="A15" i="63" s="1"/>
  <c r="A16" i="63" s="1"/>
  <c r="A17" i="63" s="1"/>
  <c r="A18" i="63" s="1"/>
  <c r="A19" i="63" s="1"/>
  <c r="A20" i="63" s="1"/>
  <c r="A4" i="62"/>
  <c r="A5" i="62" s="1"/>
  <c r="A6" i="62" s="1"/>
  <c r="A7" i="62" s="1"/>
  <c r="A8" i="62" s="1"/>
  <c r="A9" i="62" s="1"/>
  <c r="A10" i="62" s="1"/>
  <c r="A11" i="62" s="1"/>
  <c r="A12" i="62" s="1"/>
  <c r="A13" i="62" s="1"/>
  <c r="A14" i="62" s="1"/>
  <c r="A15" i="62" s="1"/>
  <c r="A16" i="62" s="1"/>
  <c r="A17" i="62" s="1"/>
  <c r="A18" i="62" s="1"/>
  <c r="A19" i="62" s="1"/>
  <c r="A20" i="62" s="1"/>
  <c r="A3" i="61"/>
  <c r="A4" i="61" s="1"/>
  <c r="A5" i="61" s="1"/>
  <c r="A6" i="61" s="1"/>
  <c r="A7" i="61" s="1"/>
  <c r="A8" i="61" s="1"/>
  <c r="A9" i="61" s="1"/>
  <c r="A10" i="61" s="1"/>
  <c r="A11" i="61" s="1"/>
  <c r="A12" i="61" s="1"/>
  <c r="A13" i="61" s="1"/>
  <c r="A14" i="61" s="1"/>
  <c r="A15" i="61" s="1"/>
  <c r="A16" i="61" s="1"/>
  <c r="A17" i="61" s="1"/>
  <c r="A18" i="61" s="1"/>
  <c r="A19" i="61" s="1"/>
  <c r="A3" i="60"/>
  <c r="A4" i="60" s="1"/>
  <c r="A5" i="60" s="1"/>
  <c r="A6" i="60" s="1"/>
  <c r="A7" i="60" s="1"/>
  <c r="A8" i="60" s="1"/>
  <c r="A9" i="60" s="1"/>
  <c r="A10" i="60" s="1"/>
  <c r="A11" i="60" s="1"/>
  <c r="A12" i="60" s="1"/>
  <c r="A13" i="60" s="1"/>
  <c r="A14" i="60" s="1"/>
  <c r="A15" i="60" s="1"/>
  <c r="A16" i="60" s="1"/>
  <c r="A17" i="60" s="1"/>
  <c r="A18" i="60" s="1"/>
  <c r="A19" i="60" s="1"/>
  <c r="A3" i="58"/>
  <c r="A4" i="58" s="1"/>
  <c r="A5" i="58" s="1"/>
  <c r="A6" i="58" s="1"/>
  <c r="A7" i="58" s="1"/>
  <c r="A8" i="58" s="1"/>
  <c r="A9" i="58" s="1"/>
  <c r="A10" i="58" s="1"/>
  <c r="A11" i="58" s="1"/>
  <c r="A12" i="58" s="1"/>
  <c r="A13" i="58" s="1"/>
  <c r="A14" i="58" s="1"/>
  <c r="A15" i="58" s="1"/>
  <c r="A16" i="58" s="1"/>
  <c r="A17" i="58" s="1"/>
  <c r="A18" i="58" s="1"/>
  <c r="A19" i="58" s="1"/>
  <c r="I90" i="59"/>
  <c r="D90" i="59"/>
  <c r="C90" i="59"/>
  <c r="B90" i="59"/>
  <c r="A90" i="59"/>
  <c r="I89" i="59"/>
  <c r="D89" i="59"/>
  <c r="C89" i="59"/>
  <c r="B89" i="59"/>
  <c r="A89" i="59"/>
  <c r="I88" i="59"/>
  <c r="D88" i="59"/>
  <c r="C88" i="59"/>
  <c r="B88" i="59"/>
  <c r="A88" i="59"/>
  <c r="I87" i="59"/>
  <c r="D87" i="59"/>
  <c r="C87" i="59"/>
  <c r="B87" i="59"/>
  <c r="A87" i="59"/>
  <c r="I86" i="59"/>
  <c r="D86" i="59"/>
  <c r="C86" i="59"/>
  <c r="B86" i="59"/>
  <c r="A86" i="59"/>
  <c r="I85" i="59"/>
  <c r="C85" i="59"/>
  <c r="B85" i="59"/>
  <c r="A85" i="59"/>
  <c r="I84" i="59"/>
  <c r="C84" i="59"/>
  <c r="B84" i="59"/>
  <c r="A84" i="59"/>
  <c r="I83" i="59"/>
  <c r="D83" i="59"/>
  <c r="C83" i="59"/>
  <c r="B83" i="59"/>
  <c r="A83" i="59"/>
  <c r="I82" i="59"/>
  <c r="C82" i="59"/>
  <c r="B82" i="59"/>
  <c r="A82" i="59"/>
  <c r="I81" i="59"/>
  <c r="D81" i="59"/>
  <c r="C81" i="59"/>
  <c r="B81" i="59"/>
  <c r="A81" i="59"/>
  <c r="I80" i="59"/>
  <c r="D80" i="59"/>
  <c r="C80" i="59"/>
  <c r="B80" i="59"/>
  <c r="A80" i="59"/>
  <c r="I79" i="59"/>
  <c r="H79" i="59"/>
  <c r="D79" i="59"/>
  <c r="C79" i="59"/>
  <c r="B79" i="59"/>
  <c r="A79" i="59"/>
  <c r="I78" i="59"/>
  <c r="H78" i="59"/>
  <c r="D78" i="59"/>
  <c r="C78" i="59"/>
  <c r="B78" i="59"/>
  <c r="A78" i="59"/>
  <c r="I77" i="59"/>
  <c r="H77" i="59"/>
  <c r="D77" i="59"/>
  <c r="C77" i="59"/>
  <c r="B77" i="59"/>
  <c r="A77" i="59"/>
  <c r="I76" i="59"/>
  <c r="H76" i="59"/>
  <c r="D76" i="59"/>
  <c r="C76" i="59"/>
  <c r="B76" i="59"/>
  <c r="A76" i="59"/>
  <c r="I75" i="59"/>
  <c r="H75" i="59"/>
  <c r="D75" i="59"/>
  <c r="C75" i="59"/>
  <c r="B75" i="59"/>
  <c r="A75" i="59"/>
  <c r="I74" i="59"/>
  <c r="H74" i="59"/>
  <c r="D74" i="59"/>
  <c r="C74" i="59"/>
  <c r="B74" i="59"/>
  <c r="A74" i="59"/>
  <c r="I73" i="59"/>
  <c r="H73" i="59"/>
  <c r="D73" i="59"/>
  <c r="C73" i="59"/>
  <c r="B73" i="59"/>
  <c r="A73" i="59"/>
  <c r="I72" i="59"/>
  <c r="H72" i="59"/>
  <c r="D72" i="59"/>
  <c r="C72" i="59"/>
  <c r="B72" i="59"/>
  <c r="A72" i="59"/>
  <c r="I71" i="59"/>
  <c r="H71" i="59"/>
  <c r="D71" i="59"/>
  <c r="C71" i="59"/>
  <c r="B71" i="59"/>
  <c r="A71" i="59"/>
  <c r="I70" i="59"/>
  <c r="H70" i="59"/>
  <c r="D70" i="59"/>
  <c r="C70" i="59"/>
  <c r="B70" i="59"/>
  <c r="A70" i="59"/>
  <c r="I69" i="59"/>
  <c r="D69" i="59"/>
  <c r="C69" i="59"/>
  <c r="B69" i="59"/>
  <c r="A69" i="59"/>
  <c r="I68" i="59"/>
  <c r="C68" i="59"/>
  <c r="B68" i="59"/>
  <c r="A68" i="59"/>
  <c r="I67" i="59"/>
  <c r="C67" i="59"/>
  <c r="B67" i="59"/>
  <c r="A67" i="59"/>
  <c r="I66" i="59"/>
  <c r="D66" i="59"/>
  <c r="C66" i="59"/>
  <c r="B66" i="59"/>
  <c r="A66" i="59"/>
  <c r="I65" i="59"/>
  <c r="D65" i="59"/>
  <c r="C65" i="59"/>
  <c r="B65" i="59"/>
  <c r="A65" i="59"/>
  <c r="I64" i="59"/>
  <c r="H64" i="59"/>
  <c r="D64" i="59"/>
  <c r="C64" i="59"/>
  <c r="B64" i="59"/>
  <c r="A64" i="59"/>
  <c r="I63" i="59"/>
  <c r="H63" i="59"/>
  <c r="D63" i="59"/>
  <c r="C63" i="59"/>
  <c r="B63" i="59"/>
  <c r="A63" i="59"/>
  <c r="I62" i="59"/>
  <c r="H62" i="59"/>
  <c r="D62" i="59"/>
  <c r="C62" i="59"/>
  <c r="B62" i="59"/>
  <c r="A62" i="59"/>
  <c r="I61" i="59"/>
  <c r="H61" i="59"/>
  <c r="D61" i="59"/>
  <c r="C61" i="59"/>
  <c r="B61" i="59"/>
  <c r="A61" i="59"/>
  <c r="I60" i="59"/>
  <c r="H60" i="59"/>
  <c r="D60" i="59"/>
  <c r="C60" i="59"/>
  <c r="B60" i="59"/>
  <c r="A60" i="59"/>
  <c r="I59" i="59"/>
  <c r="H59" i="59"/>
  <c r="D59" i="59"/>
  <c r="C59" i="59"/>
  <c r="B59" i="59"/>
  <c r="A59" i="59"/>
  <c r="I58" i="59"/>
  <c r="H58" i="59"/>
  <c r="D58" i="59"/>
  <c r="C58" i="59"/>
  <c r="B58" i="59"/>
  <c r="A58" i="59"/>
  <c r="I57" i="59"/>
  <c r="H57" i="59"/>
  <c r="D57" i="59"/>
  <c r="C57" i="59"/>
  <c r="B57" i="59"/>
  <c r="A57" i="59"/>
  <c r="I56" i="59"/>
  <c r="H56" i="59"/>
  <c r="D56" i="59"/>
  <c r="C56" i="59"/>
  <c r="B56" i="59"/>
  <c r="A56" i="59"/>
  <c r="P52" i="59"/>
  <c r="O52" i="59"/>
  <c r="G48" i="59"/>
  <c r="E53" i="59"/>
  <c r="C53" i="59"/>
  <c r="B48" i="59"/>
  <c r="G45" i="59"/>
  <c r="F41" i="59"/>
  <c r="B37" i="59" s="1"/>
  <c r="G39" i="59"/>
  <c r="G33" i="59"/>
  <c r="B33" i="59"/>
  <c r="G26" i="59"/>
  <c r="B26" i="59"/>
  <c r="G16" i="59"/>
  <c r="G43" i="59" l="1"/>
  <c r="G53" i="59" s="1"/>
  <c r="D91" i="59"/>
  <c r="F53" i="59"/>
  <c r="H91" i="59"/>
  <c r="I91" i="59"/>
  <c r="A4" i="78"/>
  <c r="A5" i="78" s="1"/>
  <c r="A6" i="78" s="1"/>
  <c r="A7" i="78" s="1"/>
  <c r="A8" i="78" s="1"/>
  <c r="A9" i="78" s="1"/>
  <c r="A10" i="78" s="1"/>
  <c r="A11" i="78" s="1"/>
  <c r="A12" i="78" s="1"/>
  <c r="A13" i="78" s="1"/>
  <c r="A14" i="78" s="1"/>
  <c r="A15" i="78" s="1"/>
  <c r="A16" i="78" s="1"/>
  <c r="A17" i="78" s="1"/>
  <c r="A18" i="78" s="1"/>
  <c r="A19" i="78" s="1"/>
  <c r="A20" i="78" s="1"/>
  <c r="A4" i="77"/>
  <c r="A5" i="77" s="1"/>
  <c r="A6" i="77" s="1"/>
  <c r="A7" i="77" s="1"/>
  <c r="A8" i="77" s="1"/>
  <c r="A9" i="77" s="1"/>
  <c r="A10" i="77" s="1"/>
  <c r="A11" i="77" s="1"/>
  <c r="A12" i="77" s="1"/>
  <c r="A13" i="77" s="1"/>
  <c r="A14" i="77" s="1"/>
  <c r="A15" i="77" s="1"/>
  <c r="A16" i="77" s="1"/>
  <c r="A17" i="77" s="1"/>
  <c r="A18" i="77" s="1"/>
  <c r="A19" i="77" s="1"/>
  <c r="A20" i="77" s="1"/>
  <c r="A4" i="80" l="1"/>
  <c r="A5" i="80" s="1"/>
  <c r="A6" i="80" s="1"/>
  <c r="A7" i="80" s="1"/>
  <c r="A8" i="80" s="1"/>
  <c r="A9" i="80" s="1"/>
  <c r="A10" i="80" s="1"/>
  <c r="A11" i="80" s="1"/>
  <c r="A12" i="80" s="1"/>
  <c r="A13" i="80" s="1"/>
  <c r="A14" i="80" s="1"/>
  <c r="A15" i="80" s="1"/>
  <c r="A16" i="80" s="1"/>
  <c r="A17" i="80" s="1"/>
  <c r="A18" i="80" s="1"/>
  <c r="A19" i="80" s="1"/>
  <c r="A20" i="80" s="1"/>
  <c r="A4" i="79"/>
  <c r="A5" i="79" s="1"/>
  <c r="A6" i="79" s="1"/>
  <c r="A7" i="79" s="1"/>
  <c r="A8" i="79" s="1"/>
  <c r="A9" i="79" s="1"/>
  <c r="A10" i="79" s="1"/>
  <c r="A11" i="79" s="1"/>
  <c r="A12" i="79" s="1"/>
  <c r="A13" i="79" s="1"/>
  <c r="A14" i="79" s="1"/>
  <c r="A15" i="79" s="1"/>
  <c r="A16" i="79" s="1"/>
  <c r="A17" i="79" s="1"/>
  <c r="A18" i="79" s="1"/>
  <c r="A19" i="79" s="1"/>
  <c r="A20" i="79" s="1"/>
  <c r="O12" i="48" l="1"/>
  <c r="O10" i="48"/>
  <c r="O8" i="48"/>
  <c r="O6" i="48"/>
  <c r="A3" i="75"/>
  <c r="A4" i="75" s="1"/>
  <c r="A5" i="75" s="1"/>
  <c r="A6" i="75" s="1"/>
  <c r="A7" i="75" s="1"/>
  <c r="A8" i="75" s="1"/>
  <c r="A9" i="75" s="1"/>
  <c r="A10" i="75" s="1"/>
  <c r="A11" i="75" s="1"/>
  <c r="A12" i="75" s="1"/>
  <c r="A13" i="75" s="1"/>
  <c r="A14" i="75" s="1"/>
  <c r="A15" i="75" s="1"/>
  <c r="A16" i="75" s="1"/>
  <c r="A17" i="75" s="1"/>
  <c r="A18" i="75" s="1"/>
  <c r="A19" i="75" s="1"/>
  <c r="A50" i="48" l="1"/>
  <c r="A49" i="48"/>
  <c r="A48" i="48"/>
  <c r="A47" i="48"/>
  <c r="A46" i="48"/>
  <c r="A45" i="48"/>
  <c r="A44" i="48"/>
  <c r="A43" i="48"/>
  <c r="A42" i="48"/>
  <c r="A41" i="48"/>
  <c r="A40" i="48"/>
  <c r="A39" i="48"/>
  <c r="A38" i="48"/>
  <c r="A37" i="48"/>
  <c r="A36" i="48"/>
  <c r="A35" i="48"/>
  <c r="A34" i="48"/>
  <c r="A33" i="48"/>
  <c r="C32" i="48"/>
  <c r="B32" i="48"/>
  <c r="A32" i="48"/>
  <c r="C31" i="48"/>
  <c r="B31" i="48"/>
  <c r="A31" i="48"/>
  <c r="C50" i="48" l="1"/>
  <c r="I46" i="48" l="1"/>
  <c r="I45" i="48"/>
  <c r="D46" i="48"/>
  <c r="D45" i="48"/>
  <c r="B46" i="48"/>
  <c r="B45" i="48"/>
  <c r="I49" i="48"/>
  <c r="C49" i="48"/>
  <c r="B50" i="48"/>
  <c r="B49" i="48"/>
  <c r="I48" i="48"/>
  <c r="I47" i="48"/>
  <c r="D48" i="48"/>
  <c r="D47" i="48"/>
  <c r="B48" i="48"/>
  <c r="B47" i="48"/>
  <c r="B44" i="48"/>
  <c r="B43" i="48"/>
  <c r="B42" i="48"/>
  <c r="B41" i="48"/>
  <c r="I40" i="48"/>
  <c r="I39" i="48"/>
  <c r="H39" i="48"/>
  <c r="C40" i="48"/>
  <c r="C39" i="48"/>
  <c r="B40" i="48"/>
  <c r="B39" i="48"/>
  <c r="I38" i="48"/>
  <c r="I37" i="48"/>
  <c r="C37" i="48" l="1"/>
  <c r="C38" i="48"/>
  <c r="B38" i="48"/>
  <c r="B37" i="48"/>
  <c r="I36" i="48"/>
  <c r="I35" i="48"/>
  <c r="C36" i="48"/>
  <c r="C35" i="48"/>
  <c r="B36" i="48"/>
  <c r="B35" i="48"/>
  <c r="C34" i="48"/>
  <c r="C33" i="48"/>
  <c r="B34" i="48"/>
  <c r="B33" i="48"/>
  <c r="I32" i="48"/>
  <c r="I31" i="48"/>
  <c r="M26" i="48"/>
  <c r="P26" i="48"/>
  <c r="I50" i="48" l="1"/>
  <c r="D50" i="48"/>
  <c r="D49" i="48"/>
  <c r="I44" i="48"/>
  <c r="D44" i="48"/>
  <c r="I43" i="48"/>
  <c r="D43" i="48"/>
  <c r="I42" i="48"/>
  <c r="D42" i="48"/>
  <c r="I41" i="48"/>
  <c r="D41" i="48"/>
  <c r="I34" i="48"/>
  <c r="I33" i="48"/>
  <c r="O24" i="48"/>
  <c r="H40" i="48" s="1"/>
  <c r="C24" i="48"/>
  <c r="C22" i="48"/>
  <c r="O20" i="48"/>
  <c r="H38" i="48" s="1"/>
  <c r="C20" i="48"/>
  <c r="O18" i="48"/>
  <c r="H37" i="48" s="1"/>
  <c r="C18" i="48"/>
  <c r="O16" i="48"/>
  <c r="H36" i="48" s="1"/>
  <c r="C16" i="48"/>
  <c r="F16" i="48" s="1"/>
  <c r="O14" i="48"/>
  <c r="H35" i="48" s="1"/>
  <c r="C14" i="48"/>
  <c r="H34" i="48"/>
  <c r="C12" i="48"/>
  <c r="H33" i="48"/>
  <c r="F10" i="48"/>
  <c r="H32" i="48"/>
  <c r="C8" i="48"/>
  <c r="C6" i="48"/>
  <c r="I51" i="48" l="1"/>
  <c r="J51" i="48" s="1"/>
  <c r="O26" i="48"/>
  <c r="H31" i="48"/>
  <c r="H51" i="48" s="1"/>
  <c r="D51" i="48"/>
  <c r="F8" i="48"/>
  <c r="F20" i="48"/>
  <c r="B20" i="48" s="1"/>
  <c r="F18" i="48"/>
  <c r="C26" i="48"/>
  <c r="F12" i="48"/>
  <c r="G10" i="48"/>
  <c r="B10" i="48"/>
  <c r="G16" i="48"/>
  <c r="B16" i="48"/>
  <c r="C27" i="48"/>
  <c r="F14" i="48"/>
  <c r="F22" i="48"/>
  <c r="G20" i="48" l="1"/>
  <c r="B12" i="48"/>
  <c r="G12" i="48"/>
  <c r="B18" i="48"/>
  <c r="G18" i="48"/>
  <c r="B8" i="48"/>
  <c r="G8" i="48"/>
  <c r="E27" i="48"/>
  <c r="B14" i="48"/>
  <c r="G14" i="48"/>
  <c r="B22" i="48"/>
  <c r="G22" i="48"/>
  <c r="F24" i="48"/>
  <c r="E26" i="48"/>
  <c r="F6" i="48"/>
  <c r="F26" i="48" l="1"/>
  <c r="G6" i="48"/>
  <c r="B6" i="48"/>
  <c r="G24" i="48"/>
  <c r="B24" i="48"/>
  <c r="F27" i="48"/>
  <c r="A4" i="57" l="1"/>
  <c r="A5" i="57" s="1"/>
  <c r="A6" i="57" s="1"/>
  <c r="A7" i="57" s="1"/>
  <c r="A8" i="57" s="1"/>
  <c r="A9" i="57" s="1"/>
  <c r="A10" i="57" s="1"/>
  <c r="A11" i="57" s="1"/>
  <c r="A12" i="57" s="1"/>
  <c r="A13" i="57" s="1"/>
  <c r="A14" i="57" s="1"/>
  <c r="A15" i="57" s="1"/>
  <c r="A16" i="57" s="1"/>
  <c r="A17" i="57" s="1"/>
  <c r="A18" i="57" s="1"/>
  <c r="A19" i="57" s="1"/>
  <c r="A20" i="57" s="1"/>
  <c r="A4" i="56"/>
  <c r="A5" i="56" s="1"/>
  <c r="A6" i="56" s="1"/>
  <c r="A7" i="56" s="1"/>
  <c r="A8" i="56" s="1"/>
  <c r="A9" i="56" s="1"/>
  <c r="A10" i="56" s="1"/>
  <c r="A11" i="56" s="1"/>
  <c r="A12" i="56" s="1"/>
  <c r="A13" i="56" s="1"/>
  <c r="A14" i="56" s="1"/>
  <c r="A15" i="56" s="1"/>
  <c r="A16" i="56" s="1"/>
  <c r="A17" i="56" s="1"/>
  <c r="A18" i="56" s="1"/>
  <c r="A19" i="56" s="1"/>
  <c r="A20" i="56" s="1"/>
  <c r="A4" i="55" l="1"/>
  <c r="A5" i="55" s="1"/>
  <c r="A6" i="55" s="1"/>
  <c r="A7" i="55" s="1"/>
  <c r="A8" i="55" s="1"/>
  <c r="A9" i="55" s="1"/>
  <c r="A10" i="55" s="1"/>
  <c r="A11" i="55" s="1"/>
  <c r="A12" i="55" s="1"/>
  <c r="A13" i="55" s="1"/>
  <c r="A14" i="55" s="1"/>
  <c r="A15" i="55" s="1"/>
  <c r="A16" i="55" s="1"/>
  <c r="A17" i="55" s="1"/>
  <c r="A18" i="55" s="1"/>
  <c r="A19" i="55" s="1"/>
  <c r="A20" i="55" s="1"/>
  <c r="A4" i="54"/>
  <c r="A5" i="54" s="1"/>
  <c r="A6" i="54" s="1"/>
  <c r="A7" i="54" s="1"/>
  <c r="A8" i="54" s="1"/>
  <c r="A9" i="54" s="1"/>
  <c r="A10" i="54" s="1"/>
  <c r="A11" i="54" s="1"/>
  <c r="A12" i="54" s="1"/>
  <c r="A13" i="54" s="1"/>
  <c r="A14" i="54" s="1"/>
  <c r="A15" i="54" s="1"/>
  <c r="A16" i="54" s="1"/>
  <c r="A17" i="54" s="1"/>
  <c r="A18" i="54" s="1"/>
  <c r="A19" i="54" s="1"/>
  <c r="A20" i="54" s="1"/>
  <c r="A4" i="51"/>
  <c r="A5" i="51" s="1"/>
  <c r="A6" i="51" s="1"/>
  <c r="A7" i="51" s="1"/>
  <c r="A8" i="51" s="1"/>
  <c r="A9" i="51" s="1"/>
  <c r="A10" i="51" s="1"/>
  <c r="A11" i="51" s="1"/>
  <c r="A12" i="51" s="1"/>
  <c r="A13" i="51" s="1"/>
  <c r="A14" i="51" s="1"/>
  <c r="A15" i="51" s="1"/>
  <c r="A16" i="51" s="1"/>
  <c r="A17" i="51" s="1"/>
  <c r="A18" i="51" s="1"/>
  <c r="A19" i="51" s="1"/>
  <c r="A20" i="51" s="1"/>
  <c r="A4" i="49"/>
  <c r="A5" i="49" s="1"/>
  <c r="A6" i="49" s="1"/>
  <c r="A7" i="49" s="1"/>
  <c r="A8" i="49" s="1"/>
  <c r="A9" i="49" s="1"/>
  <c r="A10" i="49" s="1"/>
  <c r="A11" i="49" s="1"/>
  <c r="A12" i="49" s="1"/>
  <c r="A13" i="49" s="1"/>
  <c r="A14" i="49" s="1"/>
  <c r="A15" i="49" s="1"/>
  <c r="A16" i="49" s="1"/>
  <c r="A17" i="49" s="1"/>
  <c r="A18" i="49" s="1"/>
  <c r="A19" i="49" s="1"/>
  <c r="A20" i="49" s="1"/>
  <c r="A4" i="47" l="1"/>
  <c r="A5" i="47" s="1"/>
  <c r="A6" i="47" s="1"/>
  <c r="A7" i="47" s="1"/>
  <c r="A8" i="47" s="1"/>
  <c r="A9" i="47" s="1"/>
  <c r="A10" i="47" s="1"/>
  <c r="A11" i="47" s="1"/>
  <c r="A12" i="47" s="1"/>
  <c r="A13" i="47" s="1"/>
  <c r="A14" i="47" s="1"/>
  <c r="A15" i="47" s="1"/>
  <c r="A16" i="47" s="1"/>
  <c r="A17" i="47" s="1"/>
  <c r="A18" i="47" s="1"/>
  <c r="A19" i="47" s="1"/>
  <c r="A20" i="47" s="1"/>
  <c r="A4" i="46"/>
  <c r="A5" i="46" s="1"/>
  <c r="A6" i="46" s="1"/>
  <c r="A7" i="46" s="1"/>
  <c r="A8" i="46" s="1"/>
  <c r="A9" i="46" s="1"/>
  <c r="A10" i="46" s="1"/>
  <c r="A11" i="46" s="1"/>
  <c r="A12" i="46" s="1"/>
  <c r="A13" i="46" s="1"/>
  <c r="A14" i="46" s="1"/>
  <c r="A15" i="46" s="1"/>
  <c r="A16" i="46" s="1"/>
  <c r="A17" i="46" s="1"/>
  <c r="A18" i="46" s="1"/>
  <c r="A19" i="46" s="1"/>
  <c r="A20" i="46" s="1"/>
  <c r="A4" i="45"/>
  <c r="A5" i="45" s="1"/>
  <c r="A6" i="45" s="1"/>
  <c r="A7" i="45" s="1"/>
  <c r="A8" i="45" s="1"/>
  <c r="A9" i="45" s="1"/>
  <c r="A10" i="45" s="1"/>
  <c r="A11" i="45" s="1"/>
  <c r="A12" i="45" s="1"/>
  <c r="A13" i="45" s="1"/>
  <c r="A14" i="45" s="1"/>
  <c r="A15" i="45" s="1"/>
  <c r="A16" i="45" s="1"/>
  <c r="A17" i="45" s="1"/>
  <c r="A18" i="45" s="1"/>
  <c r="A19" i="45" s="1"/>
  <c r="A20" i="45" s="1"/>
  <c r="A4" i="35" l="1"/>
  <c r="A5" i="35" s="1"/>
  <c r="A6" i="35" s="1"/>
  <c r="A7" i="35" s="1"/>
  <c r="A8" i="35" s="1"/>
  <c r="A9" i="35" s="1"/>
  <c r="A10" i="35" s="1"/>
  <c r="A11" i="35" s="1"/>
  <c r="A12" i="35" s="1"/>
  <c r="A13" i="35" s="1"/>
  <c r="A14" i="35" s="1"/>
  <c r="A15" i="35" s="1"/>
  <c r="A16" i="35" s="1"/>
  <c r="A17" i="35" s="1"/>
  <c r="A18" i="35" s="1"/>
  <c r="A19" i="35" s="1"/>
  <c r="A20" i="35" s="1"/>
  <c r="B6" i="59" l="1"/>
  <c r="G8" i="59"/>
  <c r="G52" i="59" s="1"/>
  <c r="F52" i="59"/>
  <c r="E52" i="59"/>
  <c r="C52" i="59"/>
</calcChain>
</file>

<file path=xl/sharedStrings.xml><?xml version="1.0" encoding="utf-8"?>
<sst xmlns="http://schemas.openxmlformats.org/spreadsheetml/2006/main" count="1978" uniqueCount="558">
  <si>
    <t>Row ID</t>
  </si>
  <si>
    <t>Field</t>
  </si>
  <si>
    <t>Indicator metadata</t>
  </si>
  <si>
    <t>Fund</t>
  </si>
  <si>
    <t>ESF+</t>
  </si>
  <si>
    <t>Indicator code</t>
  </si>
  <si>
    <t>P.S.</t>
  </si>
  <si>
    <t>Indicator name</t>
  </si>
  <si>
    <t>Measurement unit</t>
  </si>
  <si>
    <t>Units</t>
  </si>
  <si>
    <t>Type of indicator</t>
  </si>
  <si>
    <t>Output</t>
  </si>
  <si>
    <t>Baseline</t>
  </si>
  <si>
    <t>Milestone 2024</t>
  </si>
  <si>
    <t>Target 2029</t>
  </si>
  <si>
    <t>Policy objective</t>
  </si>
  <si>
    <t>Specific objective</t>
  </si>
  <si>
    <t>Definition and concepts</t>
  </si>
  <si>
    <t>Data collection</t>
  </si>
  <si>
    <t> </t>
  </si>
  <si>
    <t>Time measurement achieved</t>
  </si>
  <si>
    <t>Aggregation issues</t>
  </si>
  <si>
    <t>Reporting</t>
  </si>
  <si>
    <t>Reporting by specific objective Forecast for achieved values, cumulative to date (CPR Annex VII, Table 6A)</t>
  </si>
  <si>
    <t>References</t>
  </si>
  <si>
    <t>No references</t>
  </si>
  <si>
    <t>Corresponding corporate indicator</t>
  </si>
  <si>
    <t>Not required, specific product indicator</t>
  </si>
  <si>
    <t>Notes</t>
  </si>
  <si>
    <t>Examples</t>
  </si>
  <si>
    <t>No examples</t>
  </si>
  <si>
    <t>R.S.</t>
  </si>
  <si>
    <t>Percent</t>
  </si>
  <si>
    <t>Result</t>
  </si>
  <si>
    <t xml:space="preserve">Capital region –  95
Mid-West region – 95
</t>
  </si>
  <si>
    <t>Reporting by specific objective Forecast for achieved values, cumulative to date (CPR Annex VII, Table 3A)</t>
  </si>
  <si>
    <t>Percentage</t>
  </si>
  <si>
    <t xml:space="preserve">Result </t>
  </si>
  <si>
    <t xml:space="preserve">Capital region – 75 
Mid-West region – 75
</t>
  </si>
  <si>
    <t>Not required, specific result indicator</t>
  </si>
  <si>
    <t xml:space="preserve">Capital region – 95
Mid-West region – 95
</t>
  </si>
  <si>
    <t xml:space="preserve">Capital region – 69
Mid-West region – 554
</t>
  </si>
  <si>
    <t xml:space="preserve">Capital region – 45 
Mid-West region – 45
</t>
  </si>
  <si>
    <t xml:space="preserve">Capital region – 2
Mid-West region – 9
</t>
  </si>
  <si>
    <t xml:space="preserve">Capital region – 6
Mid-West region – 46
</t>
  </si>
  <si>
    <t xml:space="preserve">Capital region – 2 
Mid-West region – 14
</t>
  </si>
  <si>
    <t>Action</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</si>
  <si>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</si>
  <si>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</si>
  <si>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</si>
  <si>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</si>
  <si>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</si>
  <si>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</si>
  <si>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M.U.</t>
  </si>
  <si>
    <t xml:space="preserve">Milestone 2024 </t>
  </si>
  <si>
    <t>Data source</t>
  </si>
  <si>
    <t>Methodology for calculating the values for the indicator</t>
  </si>
  <si>
    <t>code and name</t>
  </si>
  <si>
    <t>co-financing rate (Eur.)</t>
  </si>
  <si>
    <t>Amount (EU+ national)(Eur.)</t>
  </si>
  <si>
    <t>Code</t>
  </si>
  <si>
    <t>Name</t>
  </si>
  <si>
    <t>value</t>
  </si>
  <si>
    <t>Year</t>
  </si>
  <si>
    <t>n/a</t>
  </si>
  <si>
    <t>Specific result</t>
  </si>
  <si>
    <t>Specific  result</t>
  </si>
  <si>
    <t>Capital region</t>
  </si>
  <si>
    <t>MWR</t>
  </si>
  <si>
    <t>Indicator M.U.</t>
  </si>
  <si>
    <t>Indicator baseline value</t>
  </si>
  <si>
    <t>Indicator baseline year</t>
  </si>
  <si>
    <t>Capital Region</t>
  </si>
  <si>
    <t>Mid-West Region</t>
  </si>
  <si>
    <t>percentage</t>
  </si>
  <si>
    <t>Ministry of Social Security and Labour</t>
  </si>
  <si>
    <t>Persons of the target groups of the transition of institutional care who have received community services</t>
  </si>
  <si>
    <t>Percentage of persons of the target groups of the transition of institutional care who favourably assess the quality of the received services</t>
  </si>
  <si>
    <t>Persons who have received integrated services for family</t>
  </si>
  <si>
    <t>Percentage of persons maintaining that the integrated services for family had a positive impact</t>
  </si>
  <si>
    <t>Persons who have received community services related to implementation of the Child Guarantee</t>
  </si>
  <si>
    <t>Percentage of the persons who favourably assess the quality of the community services related to implementation of the Child Guarantee</t>
  </si>
  <si>
    <t>Persons who participated in psychosocial rehabilitation and/or reintegration activities</t>
  </si>
  <si>
    <t>Municipalities which participated in the activities promoting involvement of NGOs and community-based organisations in provision of social services</t>
  </si>
  <si>
    <t>The value of the indicator has been established on the basis of the data of the indicator “Recipients of services for family who favourably assess the quality of the received services” during the period of 2014–2020 (the value of the indicator is 90.7 percent) and taking into account the fact that the target result indicator shows not only satisfaction with the service but also its impact on the person. It is assumed that the indicator showing the impact will be lower than expected and will be 75 percent (11,545 *0.75=8,658.75~8,659 persons).</t>
  </si>
  <si>
    <t>The value of the indicator has been established on the basis of the data of the indicator “Recipients of services for family who favourably assess the quality of the received services” during the period of 2014–2020 (the value of the indicator is 90.7 percent) and taking into account the fact that the target result indicator shows not only satisfaction with the service but also its impact on the person. It is assumed that the indicator showing the impact will be lower than expected and will be 75 percent (63,478  *0.75=47,608.5 ~47,609 persons).</t>
  </si>
  <si>
    <t>During the period of 2014–2020, the indicator “Recipients of the services favourably assessing the quality of the received services” is calculated. It was expected that the value of the indicator will be 98 percent; nevertheless, at the end of the year 2020 the indicator was 90.8 percent. Taking into account the lower actual value of the indicator during the period of 2014–2020 and expecting that the quality of the services will improve, it is forecasted that during the period of 2021–2027 it will be favourably assessed by 95 percent of persons receiving services (912*0.95=866.4 ~866 persons).</t>
  </si>
  <si>
    <t>During the period of 2014–2020, the indicator “Recipients of the services favourably assessing the quality of the received services” is calculated. It was expected that the value of the indicator will be 98 percent; nevertheless, at the end of the year 2020 the indicator was 90.8 percent. Taking into account the lower actual value of the indicator during the period of 2014–2020 and expecting that the quality of the services will improve, it is forecasted that during the period of 2021–2027 it will be favourably assessed by 95 percent of persons receiving services (4,527*0.95=4,300.65 ~4,301 persons).</t>
  </si>
  <si>
    <t>The value of the indicator has been established on the basis of the data of the project implemented under the measure “Social integration of persons addicted to psychoactive substances” of the Operational Programme in 2014–2020. On the basis of the concluded contracts, it is planned that 40 percent of the participants will start to learn, seek a job, start employed including self-employment after leaving. According to the available data of July 2020, the afore-mentioned indicator was 45 percent. In the light of the above, it is planned that during the period of 2021–2027 the indicator will be 45 percent (231*0.45=103.95 ~104 persons).</t>
  </si>
  <si>
    <t>The value of the indicator has been established on the basis of the data of the project implemented under the measure “Social integration of persons addicted to psychoactive substances” of the Operational Programme in 2014–2020. On the basis of the concluded contracts, it is planned that 40 percent of the participants will start to learn, seek a job, start employed including self-employment after leaving. According to the available data of July 2020, the afore-mentioned indicator was 45 percent. In the light of the above, it is planned that during the period of 2021–2027 the indicator will be higher and will be equal to 45 percent (1,848*0.45=831.6 ~832 persons).</t>
  </si>
  <si>
    <t>It is planned that pilot activities of the transfer of pilot social public services to non-governmental and community-based organisations in the Capital Region will be carried out in 6 municipalities of 8 municipalities (in the light of the fact that not all municipalities may express willingness to participate in such activities, a lower number of municipalities is planned). It is planned to allocate the amount of EUR 230,400.00 for the afore-mentioned activities. The amount is calculated in consideration of the planned activities (assessment of the structure, budget of service providers etc., preparation and adaptation of methodologies, discussions, trainings, experience sharing visits, individual assistance to the municipality etc.). It is estimated that the average price of work with one municipality and non-governmental and community-based organisations in it will amount to EUR 38,400.00. It is preliminary planned that work with 2 municipalities will be started till 2024.</t>
  </si>
  <si>
    <t>Taking into account the activity of municipalities in participation of new pilot initiatives, it is planned that a positive change in involvement of NGOs and community-based organisations in provision of social public services will occur in 2 municipalities: the municipalities will transfer provision of at least one service to NGOs and community-based organisations; the number of the services in the provision of which NGOs and community-based organisations will increase etc.</t>
  </si>
  <si>
    <t>It is planned that pilot activities of the transfer of social public services to non-governmental and community-based organisations in the Mid-West Region of Lithuania will be carried out in 46 municipalities of 52 municipalities (in the light of the fact that not all municipalities may express willingness to participate in such activities, a lower number of municipalities is planned). It is planned to allocate the amount of EUR 1,766,400.00 for the afore-mentioned activities. The amount is calculated in consideration of the planned activities (assessment of the structure, budget of service providers etc., preparation and adaptation of methodologies, discussions, trainings, experience sharing visits, individual assistance to the municipality etc.). It is estimated that the average price of work with one municipality and non-governmental and community-based organisations in it will amount to EUR 38,400.00. It is preliminary planned that work with 9 municipalities will be started till 2024.</t>
  </si>
  <si>
    <t>Taking into account the activity of municipalities in participation of new pilot initiatives, it is planned that a positive change in involvement of NGOs and community-based organisations in provision of social public services will occur in 14 municipalities: the municipalities will transfer provision of at least one service to NGOs and community-based organisations; the number of the services in the provision of which NGOs and community-based organisations will increase etc.</t>
  </si>
  <si>
    <t>Project data</t>
  </si>
  <si>
    <t>Survey data</t>
  </si>
  <si>
    <t>4. A more social Lithuania</t>
  </si>
  <si>
    <t>4.8. Enhancing the equal and timely access to quality, sustainable and affordable services; modernising social protection systems, including promoting access to social protection</t>
  </si>
  <si>
    <t>The indicator is deemed to be achieved when at least one community service is provided to a person and he/she is included in the list of participants of the project for the first time.</t>
  </si>
  <si>
    <t>The persons receiving community services are summed up. The same person receiving different services and/or continuous services in implementation of the same project is counted once. Duplications are eliminated at the project level.</t>
  </si>
  <si>
    <t>Related to the result indicator “Percentage of persons of the target groups of the transition of institutional care who favourably assess the quality of the received services”</t>
  </si>
  <si>
    <t>The percentage of the persons of the target groups of transition of institutional care who received community services and declare that they favourably assess the quality of the received services as compared with the total number of persons of the target groups of transition of institutional care who received community services is established by means of survey. The total number of recipients of the services is determined on the basis of the achieved value of the output indicator “Persons of target groups of the transition of institutional care who have received community services”.</t>
  </si>
  <si>
    <t>Related to the output indicator “Persons of target groups of the transition of institutional care who have received community services”</t>
  </si>
  <si>
    <r>
      <rPr>
        <b/>
        <sz val="11"/>
        <color rgb="FF000000"/>
        <rFont val="Times New Roman"/>
        <family val="1"/>
        <charset val="186"/>
      </rPr>
      <t>Integrated services for family</t>
    </r>
    <r>
      <rPr>
        <sz val="11"/>
        <color rgb="FF000000"/>
        <rFont val="Times New Roman"/>
        <family val="1"/>
      </rPr>
      <t xml:space="preserve"> means services of one or several types intended for enabling family, i.e. ensuring social, psychological, security possibilities supporting the family and ensuring its positive development.</t>
    </r>
  </si>
  <si>
    <t>The indicator is deemed to be achieved when at least one integrated service for family is provided to the person and he/she is included in the list of participants of the project for the first time.</t>
  </si>
  <si>
    <t>The persons receiving integrated services for family are summed up. The same person receiving different services and/or continuous services in implementation of the same project is counted once. Duplications are eliminated at the project level.</t>
  </si>
  <si>
    <t>Related to the result indicator “Percentage of persons maintaining that the integrated services for family had a positive impact”</t>
  </si>
  <si>
    <r>
      <rPr>
        <b/>
        <sz val="11"/>
        <color rgb="FF000000"/>
        <rFont val="Times New Roman"/>
        <family val="1"/>
        <charset val="186"/>
      </rPr>
      <t xml:space="preserve">Integrated services for family </t>
    </r>
    <r>
      <rPr>
        <sz val="11"/>
        <color rgb="FF000000"/>
        <rFont val="Times New Roman"/>
        <family val="1"/>
      </rPr>
      <t>means services of one or several types intended for enabling family, i.e. ensuring social, psychological, security possibilities supporting the family and ensuring its positive development.</t>
    </r>
  </si>
  <si>
    <t>The value of the indicator is determined on the basis of a representative survey of persons who received integrated services for family each current calendar year. The received services are deemed to have had a positive impact on the person if the respondent declares this in accordance with the methodology for survey on an impact of services on persons belonging to the target group.</t>
  </si>
  <si>
    <t>Related to the output indicator “Persons who have received integrated services for family”</t>
  </si>
  <si>
    <r>
      <rPr>
        <b/>
        <sz val="11"/>
        <rFont val="Times New Roman"/>
        <family val="1"/>
      </rPr>
      <t>Community  services</t>
    </r>
    <r>
      <rPr>
        <sz val="11"/>
        <rFont val="Times New Roman"/>
        <family val="1"/>
        <charset val="186"/>
      </rPr>
      <t xml:space="preserve"> mean high  quality social,  healthcare,  educational,  cultural  etc. services of various forms and types which are alternative to institutional care, enable the person to live  in  the  community  and  receive  specialised  community  assistance  meeting  the  individual  needs of the person/family  and allow children to  grow in the family, and promote the service recipients’ independence, comprehensive involvement in the community and social inclusion (source: Action Plan on the Transition from Institutional Care to Family and Community Services for Disabled Persons and Children Without Parental Care for 2014-2020)
The </t>
    </r>
    <r>
      <rPr>
        <b/>
        <sz val="11"/>
        <rFont val="Times New Roman"/>
        <family val="1"/>
      </rPr>
      <t xml:space="preserve">Child Guarantee </t>
    </r>
    <r>
      <rPr>
        <sz val="11"/>
        <rFont val="Times New Roman"/>
        <family val="1"/>
        <charset val="186"/>
      </rPr>
      <t xml:space="preserve">means the mechanism prepared by the Council of Europe with a focus on the most vulnerable children at risk of poverty and/or social exclusion and their facilities and access to the five key social, education and health rights.
</t>
    </r>
  </si>
  <si>
    <t>The indicator is calculated by summing up the persons receiving community services in relation to implementation of the Child Guarantee. The same person receiving different services and/or continuous services in implementation of the same project is counted once. Duplications are eliminated at the project level.</t>
  </si>
  <si>
    <t>Related to the result indicator “Percentage of the persons who favourably assess the quality of the community services related to implementation of the Child Guarantee”</t>
  </si>
  <si>
    <t xml:space="preserve">Percent </t>
  </si>
  <si>
    <r>
      <rPr>
        <b/>
        <sz val="11"/>
        <rFont val="Times New Roman"/>
        <family val="1"/>
      </rPr>
      <t>Community  services</t>
    </r>
    <r>
      <rPr>
        <sz val="11"/>
        <rFont val="Times New Roman"/>
        <family val="1"/>
        <charset val="186"/>
      </rPr>
      <t xml:space="preserve"> mean high  quality social,  healthcare,  educational,  cultural  etc. services of various forms and types which are alternative to institutional care, enable the person to live  in  the  community  and  receive  specialised  community  assistance  meeting  the  individual  needs of the person/family  and allow children to  grow in the family, and promote the service recipients’ independence, comprehensive involvement in the community and social inclusion (source: Action Plan on the Transition from Institutional Care to Family and Community Services for Disabled Persons and Children Without Parental Care for 2014-2020)
The</t>
    </r>
    <r>
      <rPr>
        <b/>
        <sz val="11"/>
        <rFont val="Times New Roman"/>
        <family val="1"/>
      </rPr>
      <t xml:space="preserve"> Child Guarantee</t>
    </r>
    <r>
      <rPr>
        <sz val="11"/>
        <rFont val="Times New Roman"/>
        <family val="1"/>
        <charset val="186"/>
      </rPr>
      <t xml:space="preserve"> means the mechanism prepared by the Council of Europe with a focus on the most vulnerable children at risk of poverty and/or social exclusion and their facilities and access to the five key social, education and health rights.
</t>
    </r>
  </si>
  <si>
    <t>The value of the indicator is determined when a survey during which persons receiving services related to implementation of the Child Guarantee declare that that they favourably assess the quality of the received services is carried out each current calendar year.
A recipient of the service is deemed to favourably assess the quality of the received services if, according to the methodology for the survey on satisfaction with the quality of the received services, the respondent positively assesses the quality of the received services. A representative survey is carried out.</t>
  </si>
  <si>
    <t>The percentage of the receiving services related to implementation of the Child Guarantee declare that that they favourably assess the quality of the received services as compared with the total number of persons receiving services in implementation of the Child Guarantee is established by means of survey. The total number of recipients of the services is determined on the basis of the achieved value of the output indicator “Persons of target groups of the transition of institutional care who have received community services”.</t>
  </si>
  <si>
    <r>
      <rPr>
        <b/>
        <sz val="11"/>
        <color rgb="FF000000"/>
        <rFont val="Times New Roman"/>
        <family val="1"/>
      </rPr>
      <t xml:space="preserve">Psychological rehabilitation services </t>
    </r>
    <r>
      <rPr>
        <sz val="11"/>
        <color rgb="FF000000"/>
        <rFont val="Times New Roman"/>
        <family val="1"/>
        <charset val="186"/>
      </rPr>
      <t xml:space="preserve">mean assessment of the psychological condition of a person consuming psychoactive substances, individual consulting, prevention of psychological crises and intervention, consultation of family members (relatives) and other psychological measures aimed at strengthening the person’s determination not to consume psychoactive substances.
</t>
    </r>
    <r>
      <rPr>
        <b/>
        <sz val="11"/>
        <color rgb="FF000000"/>
        <rFont val="Times New Roman"/>
        <family val="1"/>
      </rPr>
      <t xml:space="preserve">Social rehabilitation services </t>
    </r>
    <r>
      <rPr>
        <sz val="11"/>
        <color rgb="FF000000"/>
        <rFont val="Times New Roman"/>
        <family val="1"/>
        <charset val="186"/>
      </rPr>
      <t xml:space="preserve">means social assistance to a person, his/her family members (relatives), provision of information, consultation, identification and solution of social problems, work therapy and other measures aimed at strengthening the person’s social skills to successfully integrate into the society.
</t>
    </r>
    <r>
      <rPr>
        <b/>
        <sz val="11"/>
        <color rgb="FF000000"/>
        <rFont val="Times New Roman"/>
        <family val="1"/>
      </rPr>
      <t>Reintegration (social integration)</t>
    </r>
    <r>
      <rPr>
        <sz val="11"/>
        <color rgb="FF000000"/>
        <rFont val="Times New Roman"/>
        <family val="1"/>
        <charset val="186"/>
      </rPr>
      <t xml:space="preserve"> means activities promoting restoration and enhancement of a person’s social autonomy and working capacity, professional competency and ability to participate in the labour market (e.g. evaluation of a person’s needs for social and other services, individual motivation and motivation in groups, information, consultation, intermediation, representation, psychosocial assistance, sociocultural services, development and maintenance of social skills, occupational guidance and counselling, development of general competences, development of professional skills, active labour market policy measures, assistance at the moment of employment and after employment).
</t>
    </r>
    <r>
      <rPr>
        <b/>
        <sz val="11"/>
        <color rgb="FF000000"/>
        <rFont val="Times New Roman"/>
        <family val="1"/>
      </rPr>
      <t>Activity</t>
    </r>
    <r>
      <rPr>
        <sz val="11"/>
        <color rgb="FF000000"/>
        <rFont val="Times New Roman"/>
        <family val="1"/>
        <charset val="186"/>
      </rPr>
      <t xml:space="preserve"> means activity under the project financed by the European Social Fund Plus.</t>
    </r>
  </si>
  <si>
    <t>The monitoring indicator is deemed to be achieved when in the course of implementation of the activities the participant (a person with an addictive disorder) is included in the psychosocial rehabilitation programme for the first time and/or a contract on participation in the activities is concluded with him/her.</t>
  </si>
  <si>
    <t>The indicator is calculated by summing up the participants of the project (persons with an addictive disorder) who participated in the psychosocial rehabilitation programme and/or social integration activities, i.e. were included in the lists of participants (number of persons) and/or contracts on participation in the activities were concluded with the participants.
The same person receiving different services and/or continuous services in implementation of the same project is counted once. Duplications are eliminated at the project level.</t>
  </si>
  <si>
    <t>Related to the result indicator “Percentage of persons who started training, job-seeking, employment including voluntary work after leaving”</t>
  </si>
  <si>
    <t>Percentage of persons who started training, job-seeking, employment including voluntary work after leaving</t>
  </si>
  <si>
    <r>
      <t xml:space="preserve">Persons with an addictive disorder who started to seek a job, started training or employment including self-employment after participation in the activities and when they started to participate in the activities they did not seek a job, did not had training or were unemployed or inactive are counted. 
</t>
    </r>
    <r>
      <rPr>
        <b/>
        <sz val="11"/>
        <color rgb="FF000000"/>
        <rFont val="Times New Roman"/>
        <family val="1"/>
      </rPr>
      <t xml:space="preserve">Person who started seeking a job </t>
    </r>
    <r>
      <rPr>
        <sz val="11"/>
        <color rgb="FF000000"/>
        <rFont val="Times New Roman"/>
        <family val="1"/>
        <charset val="186"/>
      </rPr>
      <t xml:space="preserve">means a person who: 1) was newly registered as a job-seeker by public employment services; 2) signed an agreement on intermediation in provision of employment services; or 3) actively seeks a job by himself/herself, i.e. has published his/her curriculum vitae on the website of at least one employment service.
</t>
    </r>
    <r>
      <rPr>
        <b/>
        <sz val="11"/>
        <color rgb="FF000000"/>
        <rFont val="Times New Roman"/>
        <family val="1"/>
      </rPr>
      <t>Person who started training</t>
    </r>
    <r>
      <rPr>
        <sz val="11"/>
        <color rgb="FF000000"/>
        <rFont val="Times New Roman"/>
        <family val="1"/>
        <charset val="186"/>
      </rPr>
      <t xml:space="preserve"> means a person who did not undergo training anywhere before starting participation in the activities and started training under a formal or non-formal education programme after finishing participating in the activities. A person is deemed to have started training when an education agreement is signed or a person is included in the lists of training participants (when implementation of the formal or non-formal education is started later than 28 calendar days from the date of the end of participation in the activities). The source of funding of education is not important.
Person who started employment means a person who has become an employee, civil servant or self-employed person.</t>
    </r>
  </si>
  <si>
    <t>The monitoring indicator is deemed to be achieved when a person with an addictive disorder started to seek a job (seeks a job), started training (undergoes training) or started employment (is employed) including self-employment not later than within 4 weeks (28 calendar days) from participation in the activities.</t>
  </si>
  <si>
    <t>The percentage of persons with an addictive disorder who started to seek a job (seeks a job), started training (undergoes training) or started employment (is employed) including self-employment as compared with all persons with an addictive disorder who participated in the activities is calculated. The total number of persons with an addictive disorder who participated in the activities is calculated on the basis of the value of the output indicator “Persons who participated in psychosocial rehabilitation and/or reintegration activities”.</t>
  </si>
  <si>
    <t>Related to the output indicator “Persons who participated in psychosocial rehabilitation and/or reintegration activities”</t>
  </si>
  <si>
    <r>
      <rPr>
        <b/>
        <sz val="11"/>
        <rFont val="Times New Roman"/>
        <family val="1"/>
      </rPr>
      <t>Municipality</t>
    </r>
    <r>
      <rPr>
        <sz val="11"/>
        <rFont val="Times New Roman"/>
        <family val="1"/>
        <charset val="186"/>
      </rPr>
      <t xml:space="preserve"> means an administrative unit of the territory of the State, defined by law, the community of which has the right to self-governance guaranteed by the Constitution and implemented through a municipal council elected by the permanent residents of that administrative unit of the territory of the State, where such council establishes executive and other institutions and establishments accountable to it with the aim of implementing directly laws and decisions of the Government of the Republic of Lithuania (hereinafter referred to as the “Government”) and the municipal council. A municipality shall be a public legal person (source: Republic of Lithuania Law on Local Self-government).
</t>
    </r>
    <r>
      <rPr>
        <b/>
        <sz val="11"/>
        <rFont val="Times New Roman"/>
        <family val="1"/>
      </rPr>
      <t xml:space="preserve">Non-governmental organisation </t>
    </r>
    <r>
      <rPr>
        <sz val="11"/>
        <rFont val="Times New Roman"/>
        <family val="1"/>
        <charset val="186"/>
      </rPr>
      <t xml:space="preserve">means a public legal person, independent from state and municipal institutions and agencies, established on a voluntary basis for the benefit of the public or of a group thereof, which does not have as its aim the pursuit of political power or the achievement of purely religious objectives. The following shall not be recognised as non-governmental organisations:
1) legal persons with more than one-third of their participants being legal persons other than non-governmental organisations or religious communities or associations;
2) legal persons whose participants are legal persons other than non-governmental organisations or religious communities or associations and hold more than one-third of the votes at the general meeting of members;
3) political parties;
4) trade unions, employers’ organisations and their confederations;
5) organisations in which membership is mandatory for certain professions;
6) gardeners’ societies, associations of the owners of multi-apartment residential buildings and other types of buildings, as well as other legal persons established to manage shared real estate;
7) social families;
8) permanent arbitral institutions.
(source: Republic of Lithuania Law on Development of Non-governmental Organisations).
</t>
    </r>
    <r>
      <rPr>
        <b/>
        <sz val="11"/>
        <rFont val="Times New Roman"/>
        <family val="1"/>
      </rPr>
      <t xml:space="preserve">Community-based organisation </t>
    </r>
    <r>
      <rPr>
        <sz val="11"/>
        <rFont val="Times New Roman"/>
        <family val="1"/>
        <charset val="186"/>
      </rPr>
      <t xml:space="preserve">means an association the founders and members of which are residents (or their representatives) of the local community (a part of it or several localities) and the purpose of which is to fulfil, through initiatives, public interests relating to life in the neighbourhood.
(source: Republic of Lithuania Law on the Development of Community-Based Organisations).
Social services mean the services aimed at providing assistance to a person (family) who, by reason of his age, disability, social needs, equal opportunities, discrimination, social problems, partially or completely lacks, has not acquired or has lost the abilities or possibilities to independently care for his private (family) life and to participate in society.
</t>
    </r>
    <r>
      <rPr>
        <b/>
        <sz val="11"/>
        <rFont val="Times New Roman"/>
        <family val="1"/>
      </rPr>
      <t>Public service</t>
    </r>
    <r>
      <rPr>
        <sz val="11"/>
        <rFont val="Times New Roman"/>
        <family val="1"/>
        <charset val="186"/>
      </rPr>
      <t xml:space="preserve"> means activities of legal persons controlled by the State or municipalities when providing social services for persons, as well as services in the spheres of education, science, culture, sports and other services provided for by laws. Other persons may also provide public services in the cases and in the manner provided for by laws (source: Republic of Lithuania Law on Public Administration)</t>
    </r>
  </si>
  <si>
    <t>The indicator is deemed to be achieved when the particular municipality signs a document supporting participation in the activities aimed at promoting inclusion of NGOs and community-based organisations in provision of social public services.</t>
  </si>
  <si>
    <t>The indicator is calculated by summing up the municipalities who signed a document evidencing participation in the activities.</t>
  </si>
  <si>
    <t>Related to the result indicator “Municipalities in which a positive change in involvement of non-governmental and community organisations in provision of social public services has occurred”</t>
  </si>
  <si>
    <t>Municipalities in which a positive change in involvement of non-governmental and community organisations in provision of social public services has occurred</t>
  </si>
  <si>
    <r>
      <rPr>
        <b/>
        <sz val="11"/>
        <rFont val="Times New Roman"/>
        <family val="1"/>
      </rPr>
      <t>Municipality</t>
    </r>
    <r>
      <rPr>
        <sz val="11"/>
        <rFont val="Times New Roman"/>
        <family val="1"/>
        <charset val="186"/>
      </rPr>
      <t xml:space="preserve"> means an administrative unit of the territory of the State, defined by law, the community of which has the right to self-governance guaranteed by the Constitution and implemented through a municipal council elected by the permanent residents of that administrative unit of the territory of the State, where such council establishes executive and other institutions and establishments accountable to it with the aim of implementing directly laws and decisions of the Government of the Republic of Lithuania (hereinafter referred to as the “Government”) and the municipal council. A municipality shall be a public legal person (source: Republic of Lithuania Law on Local Self-government).
</t>
    </r>
    <r>
      <rPr>
        <b/>
        <sz val="11"/>
        <rFont val="Times New Roman"/>
        <family val="1"/>
      </rPr>
      <t xml:space="preserve">Non-governmental organisation </t>
    </r>
    <r>
      <rPr>
        <sz val="11"/>
        <rFont val="Times New Roman"/>
        <family val="1"/>
        <charset val="186"/>
      </rPr>
      <t xml:space="preserve">means a public legal person, independent from state and municipal institutions and agencies, established on a voluntary basis for the benefit of the public or of a group thereof, which does not have as its aim the pursuit of political power or the achievement of purely religious objectives. The following shall not be recognised as non-governmental organisations:
1) legal persons with more than one-third of their participants being legal persons other than non-governmental organisations or religious communities or associations;
2) legal persons whose participants are legal persons other than non-governmental organisations or religious communities or associations and hold more than one-third of the votes at the general meeting of members;
3) political parties;
4) trade unions, employers’ organisations and their confederations;
5) organisations in which membership is mandatory for certain professions;
6) gardeners’ societies, associations of the owners of multi-apartment residential buildings and other types of buildings, as well as other legal persons established to manage shared real estate;
7) social families;
8) permanent arbitral institutions.
(source: Republic of Lithuania Law on Development of Non-governmental Organisations).
</t>
    </r>
    <r>
      <rPr>
        <b/>
        <sz val="11"/>
        <rFont val="Times New Roman"/>
        <family val="1"/>
      </rPr>
      <t>Community-based organisation</t>
    </r>
    <r>
      <rPr>
        <sz val="11"/>
        <rFont val="Times New Roman"/>
        <family val="1"/>
        <charset val="186"/>
      </rPr>
      <t xml:space="preserve"> means an association the founders and members of which are residents (or their representatives) of the local community (a part of it or several localities) and the purpose of which is to fulfil, through initiatives, public interests relating to life in the neighbourhood.
(source: Republic of Lithuania Law on the Development of Community-Based Organisations).
Social services mean the services aimed at providing assistance to a person (family) who, by reason of his age, disability, social needs, equal opportunities, discrimination, social problems, partially or completely lacks, has not acquired or has lost the abilities or possibilities to independently care for his private (family) life and to participate in society.
</t>
    </r>
    <r>
      <rPr>
        <b/>
        <sz val="11"/>
        <rFont val="Times New Roman"/>
        <family val="1"/>
      </rPr>
      <t xml:space="preserve">Public service </t>
    </r>
    <r>
      <rPr>
        <sz val="11"/>
        <rFont val="Times New Roman"/>
        <family val="1"/>
        <charset val="186"/>
      </rPr>
      <t xml:space="preserve">means activities of legal persons controlled by the State or municipalities when providing social services for persons, as well as services in the spheres of education, science, culture, sports and other services provided for by laws. Other persons may also provide public services in the cases and in the manner provided for by laws (source: Republic of Lithuania Law on Public Administration)
</t>
    </r>
    <r>
      <rPr>
        <b/>
        <sz val="11"/>
        <rFont val="Times New Roman"/>
        <family val="1"/>
      </rPr>
      <t xml:space="preserve">Positive change </t>
    </r>
    <r>
      <rPr>
        <sz val="11"/>
        <rFont val="Times New Roman"/>
        <family val="1"/>
        <charset val="186"/>
      </rPr>
      <t xml:space="preserve">means the results achieved in the course of implementation of the activities in the municipality aimed at improving conditions of inclusion and competition for NGOs and community-based organisations in provision of social public services prepared by involving NGOs and community-based organisations in the decision-making process, e.g. the procedure enabling involvement of NGOs and community-based organisations in provision of public services has been prepared, the number of NGOs and/or community-based organisations providing social services has increased, the portion of social services (EUR) purchased by the municipality from NGOs and/or community-based organisations has increased. </t>
    </r>
  </si>
  <si>
    <t>The value of the indicator is determined when a survey during which municipalities, NGOs and community-based organisations who participated in the activities positively assess the changes which occur or has occurred in the municipality with a view to involving NGOs and community-based organisations in provision of social services was carried out within 6 months from participation in the activities. The information is obtained from an assessment carried out according to the approved methodology.</t>
  </si>
  <si>
    <t>The percentage of municipalities the representatives of the municipal administrations, NGOs and communities of which who participated in the activities positively asses the changes which occur or has occurred in the municipality with a view to involving NGOs and community-based organisations in provision of social services as compared with the total number of municipalities which participated in the activities is established by means of a survey.
The total number of municipalities participating in the activities is determined on the basis of the output indicator “Municipalities which participated in the activities promoting involvement of NGOs and community-based organisations in provision of social services”</t>
  </si>
  <si>
    <t>Not required, specific output indicator</t>
  </si>
  <si>
    <t>The value of the indicator is determined when a survey during which persons of the target groups of transition from institutional care to community services declare that they favourably assess the quality of the received services is carried out each current calendar year.
A recipient of the services is deemed to favourably assess the quality of the received services if, according to the methodology for the survey on satisfaction with the quality of the received services, the respondent positively assesses the quality of the received services. A representative survey is carried out.</t>
  </si>
  <si>
    <r>
      <rPr>
        <b/>
        <sz val="11"/>
        <color rgb="FF000000"/>
        <rFont val="Times New Roman"/>
        <family val="1"/>
      </rPr>
      <t>Persons of the target groups of the transition of institutional care</t>
    </r>
    <r>
      <rPr>
        <sz val="11"/>
        <color rgb="FF000000"/>
        <rFont val="Times New Roman"/>
        <family val="1"/>
        <charset val="186"/>
      </rPr>
      <t xml:space="preserve"> mean persons with intellectual and/or mental disabilities and children (including infants) deprived of parental care.
</t>
    </r>
    <r>
      <rPr>
        <b/>
        <sz val="11"/>
        <color rgb="FF000000"/>
        <rFont val="Times New Roman"/>
        <family val="1"/>
      </rPr>
      <t>Person with intellectual and/or mental disabilities</t>
    </r>
    <r>
      <rPr>
        <sz val="11"/>
        <color rgb="FF000000"/>
        <rFont val="Times New Roman"/>
        <family val="1"/>
        <charset val="186"/>
      </rPr>
      <t xml:space="preserve"> means a person for whom a disability level or 55 percent and lower capacity for work level or a level of special needs is established under the procedure prescribed in the Republic of Lithuania Law on the Social Integration of the Disabled.
</t>
    </r>
    <r>
      <rPr>
        <b/>
        <sz val="11"/>
        <color rgb="FF000000"/>
        <rFont val="Times New Roman"/>
        <family val="1"/>
      </rPr>
      <t>Child deprived of parental care</t>
    </r>
    <r>
      <rPr>
        <sz val="11"/>
        <color rgb="FF000000"/>
        <rFont val="Times New Roman"/>
        <family val="1"/>
        <charset val="186"/>
      </rPr>
      <t xml:space="preserve"> mean a child under 18 years of age who have been established temporary or permanent guardianship (custody) in accordance with the procedure laid down by laws (source: Republic of Lithuania Law on Social Services).
</t>
    </r>
    <r>
      <rPr>
        <b/>
        <sz val="11"/>
        <color rgb="FF000000"/>
        <rFont val="Times New Roman"/>
        <family val="1"/>
      </rPr>
      <t xml:space="preserve">Community  services </t>
    </r>
    <r>
      <rPr>
        <sz val="11"/>
        <color rgb="FF000000"/>
        <rFont val="Times New Roman"/>
        <family val="1"/>
        <charset val="186"/>
      </rPr>
      <t xml:space="preserve">mean high  quality social,  healthcare,  educational,  cultural  etc. services of various forms and types which are alternative to institutional care, enable the person to live  in  the  community  and  receive  specialised  community  assistance  meeting  the  individual  needs of the person/family  and allow children to  grow in the family, and promote the service recipients’ independence, comprehensive involvement in the community and social inclusion (source: Action Plan on the Transition from Institutional Care to Family and Community Services for Disabled Persons and Children Without Parental Care for 2014-2020)
</t>
    </r>
  </si>
  <si>
    <r>
      <t xml:space="preserve"> </t>
    </r>
    <r>
      <rPr>
        <b/>
        <sz val="11"/>
        <color rgb="FF000000"/>
        <rFont val="Times New Roman"/>
        <family val="1"/>
      </rPr>
      <t>Persons of the target groups of the transition of institutional care</t>
    </r>
    <r>
      <rPr>
        <sz val="11"/>
        <color rgb="FF000000"/>
        <rFont val="Times New Roman"/>
        <family val="1"/>
        <charset val="186"/>
      </rPr>
      <t xml:space="preserve"> mean persons with intellectual and/or mental disabilities and children (including infants) deprived of parental care.
</t>
    </r>
    <r>
      <rPr>
        <b/>
        <sz val="11"/>
        <color rgb="FF000000"/>
        <rFont val="Times New Roman"/>
        <family val="1"/>
      </rPr>
      <t>Person with intellectual and/or mental disabilities</t>
    </r>
    <r>
      <rPr>
        <sz val="11"/>
        <color rgb="FF000000"/>
        <rFont val="Times New Roman"/>
        <family val="1"/>
        <charset val="186"/>
      </rPr>
      <t xml:space="preserve"> means a person for whom a disability level or 55 percent and lower capacity for work level or a level of special needs is established under the procedure prescribed in the Republic of Lithuania Law on the Social Integration of the Disabled.
</t>
    </r>
    <r>
      <rPr>
        <b/>
        <sz val="11"/>
        <color rgb="FF000000"/>
        <rFont val="Times New Roman"/>
        <family val="1"/>
      </rPr>
      <t xml:space="preserve">Child deprived of parental care </t>
    </r>
    <r>
      <rPr>
        <sz val="11"/>
        <color rgb="FF000000"/>
        <rFont val="Times New Roman"/>
        <family val="1"/>
        <charset val="186"/>
      </rPr>
      <t xml:space="preserve">mean a child under 18 years of age who have been established temporary or permanent guardianship (custody) in accordance with the procedure laid down by laws (source: Republic of Lithuania Law on Social Services).
</t>
    </r>
  </si>
  <si>
    <t>The percentage of persons of the target groups of transition of institutional care who received integrated services for family and declare that the services had a positive impact on them as compared with the total number of persons who received integrated services for family is established by means of a survey. The total number of recipients of the services is determined according to the achieved value of the output indicator “Persons who have received integrated services for family”.</t>
  </si>
  <si>
    <t>Related to the output indicator “Persons who have received community services related to implementation of the Child Guarantee”</t>
  </si>
  <si>
    <t>Related to the output indicator “Municipalities which participated in the activities promoting involvement of NGOs and community-based organisations in provision of social services”</t>
  </si>
  <si>
    <r>
      <rPr>
        <b/>
        <sz val="11"/>
        <rFont val="Calibri"/>
        <family val="2"/>
        <charset val="186"/>
        <scheme val="minor"/>
      </rPr>
      <t>158</t>
    </r>
    <r>
      <rPr>
        <sz val="11"/>
        <rFont val="Calibri"/>
        <family val="2"/>
        <charset val="186"/>
        <scheme val="minor"/>
      </rPr>
      <t xml:space="preserve"> Measures to enhancing the equal and timely access to quality, sustainable and affordable services (Priemonės, kuriomis gerinamos lygios galimybės laiku naudotis kokybiškomis, tvariomis ir įperkamomis paslaugomis)</t>
    </r>
  </si>
  <si>
    <r>
      <t xml:space="preserve">
</t>
    </r>
    <r>
      <rPr>
        <b/>
        <sz val="11"/>
        <rFont val="Calibri"/>
        <family val="2"/>
        <charset val="186"/>
        <scheme val="minor"/>
      </rPr>
      <t xml:space="preserve">158 </t>
    </r>
    <r>
      <rPr>
        <sz val="11"/>
        <rFont val="Calibri"/>
        <family val="2"/>
        <charset val="186"/>
        <scheme val="minor"/>
      </rPr>
      <t>Measures to enhancing the equal and timely access to quality, sustainable and affordable services (Priemonės, kuriomis gerinamos lygios galimybės laiku naudotis kokybiškomis, tvariomis ir įperkamomis paslaugomis)</t>
    </r>
  </si>
  <si>
    <r>
      <rPr>
        <b/>
        <sz val="11"/>
        <rFont val="Calibri"/>
        <family val="2"/>
        <charset val="186"/>
        <scheme val="minor"/>
      </rPr>
      <t xml:space="preserve">158 </t>
    </r>
    <r>
      <rPr>
        <sz val="11"/>
        <rFont val="Calibri"/>
        <family val="2"/>
        <charset val="186"/>
        <scheme val="minor"/>
      </rPr>
      <t>Measures to enhancing the equal and timely access to quality, sustainable and affordable services (Priemonės, kuriomis gerinamos lygios galimybės laiku naudotis kokybiškomis, tvariomis ir įperkamomis paslaugomis)</t>
    </r>
  </si>
  <si>
    <t xml:space="preserve">persons </t>
  </si>
  <si>
    <t>persons</t>
  </si>
  <si>
    <t>Specific output</t>
  </si>
  <si>
    <t>number</t>
  </si>
  <si>
    <t>Ministry of health, Ministry of Social Security and Labour</t>
  </si>
  <si>
    <t>Total allocation of action level (indicated)</t>
  </si>
  <si>
    <t xml:space="preserve">allocation 2021- 2027 used for calculation of 2029 target </t>
  </si>
  <si>
    <r>
      <rPr>
        <b/>
        <sz val="11"/>
        <rFont val="Calibri"/>
        <family val="2"/>
        <charset val="186"/>
        <scheme val="minor"/>
      </rPr>
      <t xml:space="preserve">160 </t>
    </r>
    <r>
      <rPr>
        <sz val="11"/>
        <color theme="1"/>
        <rFont val="Calibri"/>
        <family val="2"/>
        <charset val="186"/>
        <scheme val="minor"/>
      </rPr>
      <t>Measures to improve the accessibility, effectiveness and resilience of healthcare systems (excluding infrastructure)(Priemonės, kuriomis gerinamas sveikatos priežiūros sistemų prieinamumas, efektyvumas ir atsparumas (išskyrus infrastruktūrą)</t>
    </r>
  </si>
  <si>
    <t>Persons involved in health literacy improvement activities
 (Asmenys dalyvavę sveikatos raštingumo didinimo veiklose)</t>
  </si>
  <si>
    <t>Data from projects</t>
  </si>
  <si>
    <t xml:space="preserve">According to Statistics Lithuania, about 824.000 inhabitants live in the capital region. It is planned that about 3% of the region's population will participate in health literacy training and the number of persons will be at least 25.000 (824.000 x 0,03 ≈ 25.000). Based on the experience of the 2014-2020 programming period, the intermediate value is not less than 10% of the final value of the indicator. On average, the cost of improving one person's health literacy is about 160 EUR and the funding for the Capital region will amount to about 4.000.000 EUR (25.000 x 160 = 4.000.000). </t>
  </si>
  <si>
    <t>Specialists participated in qualification improvement/retraining activities
 (Specialistai dalyvavę kvalifikacijos tobulinimo / perkvalifikavimo veiklose)</t>
  </si>
  <si>
    <t xml:space="preserve">Based on data on the number of persons with relevant healthcare licenses, it is estimated that about 1.500 specialists in the capital region will participate in qualification improvement/retraining activities. The intermediate value will be 20% of the final value of the indicator. Preliminary average price for one specialist qualification improvement/retraining is about 300 EUR, which support for qualifications/retraining of specialists in the capital region will amount to about 450.000 EUR (1.500 x 300 = 450.000). It is also envisaged to train at least 100 specialists to use evidence-based methods for improving the health of disabled children and improving the quality of close ones with disabilities and the average cost of this training is about 800 EUR. Support for this training in the Capital region will amount to 80.000 EUR (800 x 100 = 80.000 EUR). The average price of these trainings is higher, as the training is related to improving the health of children with specific needs and their parents/carers. </t>
  </si>
  <si>
    <t>Number of children with psychosocial disabilities or their family members / carers who received services
(Psichosocialinę negalią turinčių vaikų ar jų šeimos narių / globėjų, gavusių paslaugas, skaičius)</t>
  </si>
  <si>
    <r>
      <t xml:space="preserve">According to expert assessments, the number of children with psychosocial disabilities and family members / carers of such children is approximately </t>
    </r>
    <r>
      <rPr>
        <sz val="11"/>
        <rFont val="Calibri"/>
        <family val="2"/>
        <scheme val="minor"/>
      </rPr>
      <t>7</t>
    </r>
    <r>
      <rPr>
        <b/>
        <sz val="11"/>
        <rFont val="Calibri"/>
        <family val="2"/>
        <scheme val="minor"/>
      </rPr>
      <t>50</t>
    </r>
    <r>
      <rPr>
        <b/>
        <sz val="11"/>
        <color rgb="FFFF0000"/>
        <rFont val="Calibri"/>
        <family val="2"/>
        <charset val="186"/>
        <scheme val="minor"/>
      </rPr>
      <t xml:space="preserve"> </t>
    </r>
    <r>
      <rPr>
        <sz val="11"/>
        <rFont val="Calibri"/>
        <family val="2"/>
        <charset val="186"/>
        <scheme val="minor"/>
      </rPr>
      <t>persons in the Capital region (of them 250 children and 500 family members / carers). The intermediate value will be 10% of the final value of the indicator. Services provided for children, an average of 200 hours per child, the cost of one hour is about 55 EUR, it is planned to provide services to 250 children, i.e. 250 x 55 x 200 = 2.750.000 EUR. Services provided to family members or guardians, one family member or guardian on average 30 x 55 Eur, it is planned to provide 500 family members with services = 30 x 55 x 500 = 825.000 EUR. The estimated financing of the activities is about 3.575.000 EUR.</t>
    </r>
  </si>
  <si>
    <t xml:space="preserve"> EECO18</t>
  </si>
  <si>
    <t>Number of entities</t>
  </si>
  <si>
    <t xml:space="preserve">It is planned to support public health offices (6 institutions) and preliminary 21 personal health care institutions from 7 municipalities of the Capital Region, in total 27 institutions (6 + 21 = 27). On average, about 80.000 EUR is planned to be allocated to one institution and financing in the Capital region i.e. 27 x 80.000 = 2.160.000 EUR ~2.150.964 Eur. </t>
  </si>
  <si>
    <t>Share of persons after participation in the activities, who have improved competence in health literacy
 (Asmenų po dalyvavimo veiklose, pagerinusių sveikatos raštingumo kompetenciją, dalis)</t>
  </si>
  <si>
    <t>Part of specialists after participation in the activities, who have mastered/improved qualifications (Specialistų, po dalyvavimo veiklose įgijusių / patobulinusių  kvalifikaciją, dalis)</t>
  </si>
  <si>
    <t>Satisfaction of family members/guardians of children with psychosocial disabilities with the services received
(Psichosocialinę negalią turinčių vaikų šeimos narių / globėjų pasitenkinimas gautomis paslaugomis)</t>
  </si>
  <si>
    <t>Survey report</t>
  </si>
  <si>
    <t>Share of persons who appreciate the quality of public health care services
(Asmenų, palankiai vertinančių visuomenės sveikatos priežiūros paslaugų kokybę, dalis)</t>
  </si>
  <si>
    <t xml:space="preserve">According to the data of Lithuanian Department of Statistics, the  Mid-West Lithuania region is home to about 1.966.000 inhabitants. Since the Mid-West region is less developed, it is expected to attract up to 7% of the population to participate in health literacy activities. The final value of the indicator will reach about 136.000 persons (1.966.000 x 0,07 ≈ 136.000). The intermediate value will be 10% of the final value of the indicator. The average preliminary cost of one person's health literacy activities is about 160 EUR and the financing for the Capital region will be about 21,75 million EUR (136.000 x 160 = 21.760.000~21.749.809 EUR). </t>
  </si>
  <si>
    <t>Based on data on the number of persons with relevant healthcare licenses, approximately 4.500 specialists in the  Mid-West region are expected to participate in qualification improvement/retraining activities. The intermediate value will be 20% of the final value of the indicator. The preliminary average price for one specialist qualification improvement/retraining is about 300 EUR, which will amount to approximately 1.350.000 EUR (4.500 x 300 = 1.350.000 EUR). It is also envisaged to train at least 160 specialists to use evidence-based methods for improving the health of disabled children and improving the quality of close ones with disabilities and the average cost of this training is about 800 EUR. The funding for this training in the  Mid-West region will amount to about 128.000 Eur (160 x 800 = 128.000 EUR). The average price of these trainings is higher, as the training is related to improving the health of children with specific needs and their parents/carers. It should be noted that the price is preliminary, which depends on the activity of the suppliers, the subject and duration of the qualification improvement/retraining, the way of organisation, etc.
The estimated financing of the activities is about 1.478.000 EUR.</t>
  </si>
  <si>
    <t>According to expert assessments, the number of children with psychosocial disabilities and family members / carers of such children is approximately 2250 persons in the  Mid-West region (of them 750 children and 1500 family members / carers). The intermediate value will be 10% of the final value. Services provided for children, an average of 200 hours per child, the cost of one hour is 55 EUR, it is planned to provide services to 750 children, i.e. 750 x 55 x 200 = 8.250.000 EUR. Services provided to family members or guardians, one family member or guardian on average of 30 hours (30 x 55 EUR), it is planned to provide 1.500 family members with services = 1.500 x 55 x 30 = 2.475.000 EUR. Financing of the activities will amount to approximately 10.725.000 EUR.</t>
  </si>
  <si>
    <t>number of entities</t>
  </si>
  <si>
    <t xml:space="preserve">It is planned to support public health offices (46 institutions) and  and preliminary 106 personal health care institutions from 53 West. Mid. Lithuania municipalities, in total 152 institutions (46 + 106 = 152). On average, about 80.000 EUR is planned to be allocated per institution and the funding for the West. Mid. Lithuania region will amount to about 12.160.000 EUR (152 x 80.000 = 12.160.000). </t>
  </si>
  <si>
    <r>
      <rPr>
        <b/>
        <sz val="11"/>
        <color theme="1"/>
        <rFont val="Calibri"/>
        <family val="2"/>
        <charset val="186"/>
        <scheme val="minor"/>
      </rPr>
      <t xml:space="preserve">160 </t>
    </r>
    <r>
      <rPr>
        <sz val="11"/>
        <color theme="1"/>
        <rFont val="Calibri"/>
        <family val="2"/>
        <charset val="186"/>
        <scheme val="minor"/>
      </rPr>
      <t>Measures to improve the accessibility, effectiveness and resilience of healthcare systems (excluding infrastructure)(Priemonės, kuriomis gerinamas sveikatos priežiūros sistemų prieinamumas, efektyvumas ir atsparumas (išskyrus infrastruktūrą)</t>
    </r>
  </si>
  <si>
    <t>Number of persons who participated in activities aimed at independent management of chronic disease
(Asmenų, kurie dalyvavo veiklose, skirtose savarankiškam lėtinės ligos valdymui, skaičius)</t>
  </si>
  <si>
    <t xml:space="preserve">It is planned that at least 25.000 persons will participate in independent knowledge empowering chronic disease management activities. The intermediate value will be 20% of the final value of the indicator. The preliminary average cost of one person's health literacy improvement is about 300 EUR, the financing of the activity will amount to about 7,5 million EUR (25.000 x 300 = 7.500.000 EUR). </t>
  </si>
  <si>
    <t>Number of target groups who received new or improved mental health services
(Tikslinių grupių asmenų, gavusių naujas ar patobulintas psichikos sveikatos priežiūros paslaugas, skaičius)</t>
  </si>
  <si>
    <t xml:space="preserve">According to the expert calculation, it is expected that new or improved mental health services will be received by at least 10.500 persons. The intermediate value will be 10% of the final value of the indicator. Preliminary average amount of funds for new or improved mental health care services per person is about 700 EUR, financing for activities will amount to about 7.350.000 EUR (10.500 x 700 = 7.350.000 EUR).  It should be noted that the average amount of funds is preliminary. </t>
  </si>
  <si>
    <t xml:space="preserve">  EECO18</t>
  </si>
  <si>
    <t xml:space="preserve">Number of supported public administrations or public services at national, regional or local level </t>
  </si>
  <si>
    <t xml:space="preserve">It is provided that  Mid-West region will receive about 184 institutions in support for testing innovative models. The intermediate value will be 10% of the final value of the indicator. The preliminary average amount of funds per institution is about 200.000 EUR, the financing of the activities will amount to about 36.805.882 EUR (200.000 x 184 = 36.800.000~36.805.882 EUR). </t>
  </si>
  <si>
    <r>
      <t xml:space="preserve">Share of individuals claiming an improvement in their quality of life after participation in chronic diseases self-management activities
</t>
    </r>
    <r>
      <rPr>
        <sz val="11"/>
        <rFont val="Calibri"/>
        <family val="2"/>
        <charset val="186"/>
        <scheme val="minor"/>
      </rPr>
      <t>(Asmenų, teigusių, kad pagerėjo jų gyvenimo kokybė po dalyvavimo veiklose, skirtose savarankiškam lėtinės ligos valdymui, dalis)</t>
    </r>
  </si>
  <si>
    <t>Share of persons from target groups whose quality of life has been improved by receiving new or improved mental health services
 (Tikslinių grupių asmenų, kurių gyvenimo kokybė pagerėjo gavus naujas ar patobulintas psichikos sveikatos priežiūros paslaugas, dalis)</t>
  </si>
  <si>
    <t>Part of specialists after participation in the activities, who have mastered/improved qualifications
 (Specialistų, po dalyvavimo veiklose įgijusių / patobulinusių  kvalifikaciją, dalis)</t>
  </si>
  <si>
    <r>
      <rPr>
        <b/>
        <sz val="11"/>
        <rFont val="Calibri"/>
        <family val="2"/>
        <charset val="186"/>
        <scheme val="minor"/>
      </rPr>
      <t xml:space="preserve">160 </t>
    </r>
    <r>
      <rPr>
        <sz val="11"/>
        <rFont val="Calibri"/>
        <family val="2"/>
        <charset val="186"/>
        <scheme val="minor"/>
      </rPr>
      <t>Measures to improve the accessibility, effectiveness and resilience of healthcare systems (excluding infrastructure)(Priemonės, kuriomis gerinamas sveikatos priežiūros sistemų prieinamumas, efektyvumas ir atsparumas (išskyrus infrastruktūrą)</t>
    </r>
  </si>
  <si>
    <t>Approximately 15 institutions are expected to receive support for implementation innovative models in the Mid-West region.  The preliminary average amount of funds per institution is about 700.000 EUR, the financing of the activities will amount to about 10.500.000 EUR (700.000 x 15 = 10.500.000 ~ 10.379.345 EUR). As the activities are related to the transformation of service provision based on the cooperation model, it is expected that the activities will start in 2023 at the earliest and the Milestone value of the indicator is planned to be 0.</t>
  </si>
  <si>
    <t>Patient satisfaction with the services received
(Pacientų pasitenkinimas gautomis paslaugomis)</t>
  </si>
  <si>
    <r>
      <rPr>
        <b/>
        <sz val="11"/>
        <rFont val="Calibri"/>
        <family val="2"/>
        <charset val="186"/>
        <scheme val="minor"/>
      </rPr>
      <t xml:space="preserve">161 </t>
    </r>
    <r>
      <rPr>
        <sz val="11"/>
        <rFont val="Calibri"/>
        <family val="2"/>
        <charset val="186"/>
        <scheme val="minor"/>
      </rPr>
      <t>Measures to improve access to long term care (excluding infrastructure)(Priemonės, kuriomis gerinamos galimybės naudotis ilgalaikės priežiūros paslaugomis (išskyrus infrastruktūrą)</t>
    </r>
  </si>
  <si>
    <t>Persons who received integral care services
(Asmenys, gavę integralios pagalbos paslaugas)</t>
  </si>
  <si>
    <t>The value of the indicator was determined on the basis of the data of the projects of the measure “Integral Care at Home” for the period 2014-2020. It is planned to provide 694 persons with integral care at home in the Capital region in 2021 (11.9% of all recipients of integral care in Lithuania). Another 107 people are waiting for the services (31.29% of all those waiting in Lithuania). According to the 2014-2020 project data, the service basket per person averages EUR 5,872.50 during the period. aving estimated the inflation forecast (of 17.7% by 2029), the price has been increased to EUR 6,911.93 ~6,912. Taking into account the existing service recipients, their annual increase, the price of the service and the allocated funds, it is planned that the services will be provided to 6,736,200 / 6,912 = 974.57 ~ 975 people. According to the experience of the 2014-2020 period, it is planned that intermediate value will reach 30%  for the total value (975 * 0.3 = 292.5 ~ 293 persons)</t>
  </si>
  <si>
    <t>Share of recipients of integral care services who  favouably assess the quality of the services received
(Integralios pagalbos paslaugų gavėjų, palankiai vertinančių gaunamų paslaugų kokybę, dalis)</t>
  </si>
  <si>
    <t>In the period of 2014-2020, the indicator “Recipients of services who favorably assess the quality of the services received” is calculated. The value of the indicator was ecpexted to reach 98%, but at the end of 2020 the indicator was 90.8%. Taking into account the lower actual value of the indicator in the period of 2014-2020 and planning that the quality of services will improve, it is planned that 95% of the recepients will favorably assess the value of the services (975*0,95=926,25 ~926 persons)</t>
  </si>
  <si>
    <t>The value of the indicator was determined on the basis of the data of the projects of the measure “Integral Care at Home” for the period 2014-2020. It is planned to provide 5.141 persons with integral care at home in the Mid-west Lithuania region in 2021 (88.1% of all recipients of integral care in Lithuania). Another 235 people are waiting for the services (31.29% of all those waiting in Lithuania). According to the 2014-2020 project data, the service basket per person averages EUR 5,872.50 during the period. aving estimated the inflation forecast (of 17.7% by 2029), the price has been increased to EUR 6,911.93 ~6,912. Taking into account the existing service recipients, their annual increase, the price of the service and the allocated funds, it is planned that the services will be provided to 37,204,012 / 6,912 =5,382.25 ~ 5,382 people. According to the experience of the 2014-2020 period, it is planned that intermediate value will reach 30%  for the total value (5,382 * 0.3 = 1,614.6 ~1,615 persons)</t>
  </si>
  <si>
    <t>Share of recipients of integral care services who  favourably assess the quality of the services received
(Integralios pagalbos paslaugų gavėjų, palankiai vertinančių gaunamų paslaugų kokybę, dalis)</t>
  </si>
  <si>
    <t>In the period of 2014-2020, the indicator “Recipients of services who favorably assess the quality of the services received” is calculated. The value of the indicator was ecpexted to reach 98%, but at the end of 2020 the indicator was 90.8%. Taking into account the lower actual value of the indicator in the period of 2014-2020 and planning that the quality of services will improve, it is planned that 95% of the recepients will favorably assess the value of the services (5,382*0,95=5,112.9 ~5,113 perons)</t>
  </si>
  <si>
    <t>It is expected that long-term care services will be provided to 6.000 persons  in the Mid-West region. Preliminary average amount of funds per person about 6.000 EUR. The financing of the activities will amount to approximately 36.000.000 EUR (6.000 x 6.000 = 36.000.000 EUR). The intermediate value will be 0 percent, since the implementation of the measure is planned no earlier than 2023.</t>
  </si>
  <si>
    <t>Long-term maintenance service recipients favouring the quality of incoming services
(Ilgalaikės priežiūros paslaugų gavėjų, palankiai vertinančių gaunamų paslaugų kokybę, dalis)</t>
  </si>
  <si>
    <t>Apklausos duomenys</t>
  </si>
  <si>
    <r>
      <rPr>
        <b/>
        <sz val="11"/>
        <rFont val="Calibri"/>
        <family val="2"/>
        <charset val="186"/>
        <scheme val="minor"/>
      </rPr>
      <t>160</t>
    </r>
    <r>
      <rPr>
        <sz val="11"/>
        <rFont val="Calibri"/>
        <family val="2"/>
        <charset val="186"/>
        <scheme val="minor"/>
      </rPr>
      <t xml:space="preserve"> Measures to improve the accessibility, effectiveness and resilience of healthcare systems (excluding infrastructure)(Priemonės, kuriomis gerinamas sveikatos priežiūros sistemų prieinamumas, efektyvumas ir atsparumas (išskyrus infrastruktūrą)</t>
    </r>
  </si>
  <si>
    <t>Number of personal healthcare institutions that have implemented pilot projects on empowerment, attraction and maintenance of healthcare professionals
Asmens sveikatos priežiūros įstaigos, įgyvendinusios sveikatos priežiūros specialistų įgalinimo, pritraukimo ir išlaikymo bandomuosius projektus</t>
  </si>
  <si>
    <t>The Mid-West region consists of 52 municipalities. On average 2 institutions from each municipality are expected to participate in pilot projects on empowerment, attraction and maintenance of healthcare professionals, i.e. at least 104 institutions. The intermediate value of the indicator will be 5 percent. The preliminary value of one pilot project is 100.000 EUR, the funding for this activity will amount to about 10.400.000 EUR (104 x 100.000 = 10.400.000). The average duration of the project is about 3 years.</t>
  </si>
  <si>
    <t>Persons who have participated in qualification acquisition activities
(Asmenys, dalyvavę kvalifikacijos įgijimo veiklose)</t>
  </si>
  <si>
    <t xml:space="preserve">In the Mid-West region, there is a lack of about 450 healthcare professionals. Approximately 240 healthcare professionals, including  60 doctors and 180 nurses, are expected to participate in the qualification activities. The intermediate value will be 10% of the final value of the indicator. The cost of one doctor studies in the residency is about 30.000 EUR, nurse studies - 10.000 EUR, the funding for this activity will amount to about 3.600.000 EUR (60 x 30.000 + 180 x 10.000 = 3.600.000). </t>
  </si>
  <si>
    <t>Healthcare professionals who have worked in healthcare facilities for at least two years after participating in the activities
(Sveikatos priežiūros specialistai, kurie po dalyvavimo veiklose, mažiausiai dvejus metus dirbo sveikatos priežiūros įstaigose)</t>
  </si>
  <si>
    <t>Share of persons who obtained a qualification after participating in the activities
(Asmenų, kurie po dalyvavimo veiklose, įgijo kvalifikaciją, dalis)</t>
  </si>
  <si>
    <t>Capital</t>
  </si>
  <si>
    <t>Policy objective - 4. A more social and inclusive Europe implementing the European Pillar of Social Rights</t>
  </si>
  <si>
    <r>
      <rPr>
        <sz val="11"/>
        <color theme="1"/>
        <rFont val="Calibri"/>
        <family val="2"/>
        <scheme val="minor"/>
      </rPr>
      <t>Row ID</t>
    </r>
  </si>
  <si>
    <r>
      <rPr>
        <sz val="11"/>
        <color theme="1"/>
        <rFont val="Calibri"/>
        <family val="2"/>
        <scheme val="minor"/>
      </rPr>
      <t>Field</t>
    </r>
  </si>
  <si>
    <r>
      <rPr>
        <sz val="11"/>
        <color theme="1"/>
        <rFont val="Calibri"/>
        <family val="2"/>
        <scheme val="minor"/>
      </rPr>
      <t>Indicator metadata</t>
    </r>
  </si>
  <si>
    <r>
      <rPr>
        <sz val="11"/>
        <color theme="1"/>
        <rFont val="Calibri"/>
        <family val="2"/>
        <scheme val="minor"/>
      </rPr>
      <t>Indicator code</t>
    </r>
  </si>
  <si>
    <r>
      <rPr>
        <sz val="11"/>
        <color theme="1"/>
        <rFont val="Calibri"/>
        <family val="2"/>
        <scheme val="minor"/>
      </rPr>
      <t>P.S.</t>
    </r>
  </si>
  <si>
    <r>
      <rPr>
        <sz val="11"/>
        <color theme="1"/>
        <rFont val="Calibri"/>
        <family val="2"/>
        <scheme val="minor"/>
      </rPr>
      <t>Indicator name</t>
    </r>
  </si>
  <si>
    <r>
      <rPr>
        <sz val="11"/>
        <color theme="1"/>
        <rFont val="Calibri"/>
        <family val="2"/>
        <scheme val="minor"/>
      </rPr>
      <t>Measurement unit</t>
    </r>
  </si>
  <si>
    <t>Persons</t>
  </si>
  <si>
    <r>
      <rPr>
        <sz val="11"/>
        <color theme="1"/>
        <rFont val="Calibri"/>
        <family val="2"/>
        <scheme val="minor"/>
      </rPr>
      <t>Type of indicator</t>
    </r>
  </si>
  <si>
    <r>
      <rPr>
        <sz val="11"/>
        <color theme="1"/>
        <rFont val="Calibri"/>
        <family val="2"/>
        <scheme val="minor"/>
      </rPr>
      <t>Baseline</t>
    </r>
  </si>
  <si>
    <r>
      <rPr>
        <sz val="11"/>
        <color theme="1"/>
        <rFont val="Calibri"/>
        <family val="2"/>
        <scheme val="minor"/>
      </rPr>
      <t>Milestone 2024</t>
    </r>
  </si>
  <si>
    <t>Capital region – 2500
Mid-West region –13600</t>
  </si>
  <si>
    <r>
      <rPr>
        <sz val="11"/>
        <color theme="1"/>
        <rFont val="Calibri"/>
        <family val="2"/>
        <scheme val="minor"/>
      </rPr>
      <t>Target 2029</t>
    </r>
  </si>
  <si>
    <r>
      <rPr>
        <sz val="11"/>
        <color theme="1"/>
        <rFont val="Calibri"/>
        <family val="2"/>
        <scheme val="minor"/>
      </rPr>
      <t>Policy objective</t>
    </r>
  </si>
  <si>
    <r>
      <rPr>
        <sz val="11"/>
        <color theme="1"/>
        <rFont val="Calibri"/>
        <family val="2"/>
        <scheme val="minor"/>
      </rPr>
      <t>PO 4. A more socially responsible Europe</t>
    </r>
  </si>
  <si>
    <r>
      <rPr>
        <sz val="11"/>
        <color theme="1"/>
        <rFont val="Calibri"/>
        <family val="2"/>
        <scheme val="minor"/>
      </rPr>
      <t>Specific objective</t>
    </r>
  </si>
  <si>
    <r>
      <rPr>
        <sz val="11"/>
        <color theme="1"/>
        <rFont val="Calibri"/>
        <family val="2"/>
        <scheme val="minor"/>
      </rPr>
      <t xml:space="preserve">SO 4.10. Improve the accessibility, efficiency and sustainability of healthcare systems and long-term care services </t>
    </r>
  </si>
  <si>
    <r>
      <rPr>
        <sz val="11"/>
        <color theme="1"/>
        <rFont val="Calibri"/>
        <family val="2"/>
        <scheme val="minor"/>
      </rPr>
      <t>Definition and concepts</t>
    </r>
  </si>
  <si>
    <t xml:space="preserve">Health literacy - cognitive and social skills (abilities) that determine the motivation and competence of individuals to receive, understand and use information in all ways to strengthen and maintain good health.                                                                
Activities improving health literacy include health education, dissemination of information on healthy lifestyles, health betterment promotion, formation and reduction of behavioral health risk factors dependent on the behaviour of people, as well as other public health promotion measures set out in public health legislation.
ESF+ -   European Social Fund +.   
Participation in health literacy improvement activities - participation in ESF + funded health literacy improvement activities.                                                                                             </t>
  </si>
  <si>
    <r>
      <rPr>
        <sz val="11"/>
        <color theme="1"/>
        <rFont val="Calibri"/>
        <family val="2"/>
        <scheme val="minor"/>
      </rPr>
      <t>Data collection</t>
    </r>
  </si>
  <si>
    <r>
      <rPr>
        <sz val="11"/>
        <color theme="1"/>
        <rFont val="Calibri"/>
        <family val="2"/>
        <scheme val="minor"/>
      </rPr>
      <t>Data from projects</t>
    </r>
  </si>
  <si>
    <r>
      <rPr>
        <sz val="11"/>
        <color theme="1"/>
        <rFont val="Calibri"/>
        <family val="2"/>
        <scheme val="minor"/>
      </rPr>
      <t>Time measurement achieved</t>
    </r>
  </si>
  <si>
    <r>
      <rPr>
        <sz val="11"/>
        <color theme="1"/>
        <rFont val="Calibri"/>
        <family val="2"/>
        <scheme val="minor"/>
      </rPr>
      <t>Aggregation issues</t>
    </r>
  </si>
  <si>
    <r>
      <rPr>
        <sz val="11"/>
        <color theme="1"/>
        <rFont val="Calibri"/>
        <family val="2"/>
        <scheme val="minor"/>
      </rPr>
      <t>Reporting</t>
    </r>
  </si>
  <si>
    <r>
      <rPr>
        <sz val="11"/>
        <color theme="1"/>
        <rFont val="Calibri"/>
        <family val="2"/>
        <scheme val="minor"/>
      </rPr>
      <t>References</t>
    </r>
  </si>
  <si>
    <r>
      <rPr>
        <sz val="11"/>
        <color theme="1"/>
        <rFont val="Calibri"/>
        <family val="2"/>
        <scheme val="minor"/>
      </rPr>
      <t>No references</t>
    </r>
  </si>
  <si>
    <r>
      <rPr>
        <sz val="11"/>
        <color theme="1"/>
        <rFont val="Calibri"/>
        <family val="2"/>
        <scheme val="minor"/>
      </rPr>
      <t>Corresponding corporate indicator</t>
    </r>
  </si>
  <si>
    <r>
      <rPr>
        <sz val="11"/>
        <color theme="1"/>
        <rFont val="Calibri"/>
        <family val="2"/>
        <scheme val="minor"/>
      </rPr>
      <t>Not required, specific product indicator</t>
    </r>
  </si>
  <si>
    <r>
      <rPr>
        <sz val="11"/>
        <color theme="1"/>
        <rFont val="Calibri"/>
        <family val="2"/>
        <scheme val="minor"/>
      </rPr>
      <t>Notes</t>
    </r>
  </si>
  <si>
    <r>
      <rPr>
        <sz val="11"/>
        <color theme="1"/>
        <rFont val="Calibri"/>
        <family val="2"/>
        <scheme val="minor"/>
      </rPr>
      <t>Examples</t>
    </r>
  </si>
  <si>
    <r>
      <rPr>
        <sz val="11"/>
        <color theme="1"/>
        <rFont val="Calibri"/>
        <family val="2"/>
        <scheme val="minor"/>
      </rPr>
      <t xml:space="preserve">No examples </t>
    </r>
  </si>
  <si>
    <t>Specialists participated in qualification improvement / retraining activities (Specialistai dalyvavę kvalifikacijos tobulinimo / perkvalifikavimo veiklose)</t>
  </si>
  <si>
    <t xml:space="preserve">Persons </t>
  </si>
  <si>
    <t>Capital region – 320
Mid-West region – 3032</t>
  </si>
  <si>
    <t>Number of children with psychosocial disabilities or members of their family/guardians who have received services (Psichosocialinę negalią turinčių vaikų ar jų šeimos narių / globėjų, gavusių paslaugas, skaičius)</t>
  </si>
  <si>
    <r>
      <rPr>
        <sz val="11"/>
        <color theme="1"/>
        <rFont val="Calibri"/>
        <family val="2"/>
        <scheme val="minor"/>
      </rPr>
      <t>Number</t>
    </r>
  </si>
  <si>
    <r>
      <rPr>
        <sz val="11"/>
        <color theme="1"/>
        <rFont val="Calibri"/>
        <family val="2"/>
        <scheme val="minor"/>
      </rPr>
      <t>output</t>
    </r>
  </si>
  <si>
    <r>
      <rPr>
        <sz val="11"/>
        <color theme="1"/>
        <rFont val="Calibri"/>
        <family val="2"/>
        <scheme val="minor"/>
      </rPr>
      <t>Capital region – 75
Mid-West region –225</t>
    </r>
  </si>
  <si>
    <r>
      <rPr>
        <sz val="11"/>
        <color theme="1"/>
        <rFont val="Calibri"/>
        <family val="2"/>
        <scheme val="minor"/>
      </rPr>
      <t>Capital region – 750
Mid-West region – 2250</t>
    </r>
  </si>
  <si>
    <r>
      <rPr>
        <sz val="11"/>
        <rFont val="Calibri"/>
        <family val="2"/>
        <charset val="186"/>
        <scheme val="minor"/>
      </rPr>
      <t>Child - a person under the age of 18, if he or she has not previously been recognized as an adult under the applicable law (source: Law of the Republic of Lithuania “On Ratification of the United Nations Convention on the Rights of the Child”)
Family member - a person's parents (adoptive parents), children (adopted children), siblings, adult grandchildren, spouse or a person with whom the person lives together without registering a marriage (Source: Mental Health Care Act, Art. 6 (2))
Guardian - a guardian, caregiver or representative of a person by assignment when a person has been placed in guardianship (care) (Source: Mental Health Care Act, Art. 6 (2))
A person with a psychosocial disability - is a person who has been diagnosed with a disability or incapacity for work or a level of special needs due to mental and behavioral disorders (code group "F") according to the ICD-10-AM diagnosis classification in accordance with the Law on Social Integration of the Disabled.</t>
    </r>
  </si>
  <si>
    <r>
      <rPr>
        <sz val="11"/>
        <color theme="1"/>
        <rFont val="Calibri"/>
        <family val="2"/>
        <scheme val="minor"/>
      </rPr>
      <t>The monitoring indicator is considered to be achieved when the person is given at least 80% of services, intended for one person and is included for the first time in the list of project participants to whom the services are provided</t>
    </r>
  </si>
  <si>
    <r>
      <rPr>
        <sz val="11"/>
        <color theme="1"/>
        <rFont val="Calibri"/>
        <family val="2"/>
        <scheme val="minor"/>
      </rPr>
      <t>Persons who have received at least 80 percent of services provided for in the project for one person. The same person receiving different services is counted once. Duplicates are eliminated at the project level</t>
    </r>
  </si>
  <si>
    <r>
      <rPr>
        <sz val="11"/>
        <rFont val="Calibri"/>
        <family val="2"/>
        <charset val="186"/>
        <scheme val="minor"/>
      </rPr>
      <t>Persons who have received at least 80 percent of services provided for in the project for one person are calculated
Reporting by specific objective Forecast for selected projects and achieved values, both cumulative to date  (CPR Annex VII, Table 3).</t>
    </r>
  </si>
  <si>
    <t xml:space="preserve">Related to the output indicators "Satisfaction of family members / carers of children with psychosocial disabilities with the services received" </t>
  </si>
  <si>
    <r>
      <rPr>
        <sz val="11"/>
        <color theme="1"/>
        <rFont val="Calibri"/>
        <family val="2"/>
        <scheme val="minor"/>
      </rPr>
      <t>Fund</t>
    </r>
  </si>
  <si>
    <r>
      <rPr>
        <sz val="11"/>
        <color theme="1"/>
        <rFont val="Calibri"/>
        <family val="2"/>
        <scheme val="minor"/>
      </rPr>
      <t>ESF +</t>
    </r>
  </si>
  <si>
    <r>
      <rPr>
        <sz val="11"/>
        <color theme="1"/>
        <rFont val="Calibri"/>
        <family val="2"/>
        <scheme val="minor"/>
      </rPr>
      <t>R.S.</t>
    </r>
  </si>
  <si>
    <t>Share of persons after participation in the activities, who have improved competence in health literacy (Asmenų po dalyvavimo veiklose, pagerinusių sveikatos raštingumo kompetenciją, dalis)</t>
  </si>
  <si>
    <r>
      <rPr>
        <sz val="11"/>
        <color theme="1"/>
        <rFont val="Calibri"/>
        <family val="2"/>
        <scheme val="minor"/>
      </rPr>
      <t>Percent</t>
    </r>
  </si>
  <si>
    <r>
      <rPr>
        <sz val="11"/>
        <color theme="1"/>
        <rFont val="Calibri"/>
        <family val="2"/>
        <scheme val="minor"/>
      </rPr>
      <t xml:space="preserve">Result </t>
    </r>
  </si>
  <si>
    <r>
      <rPr>
        <sz val="11"/>
        <color theme="1"/>
        <rFont val="Calibri"/>
        <family val="2"/>
        <scheme val="minor"/>
      </rPr>
      <t>Capital region – 0 
Mid-West region – 0</t>
    </r>
  </si>
  <si>
    <r>
      <rPr>
        <sz val="11"/>
        <color theme="1"/>
        <rFont val="Calibri"/>
        <family val="2"/>
        <scheme val="minor"/>
      </rPr>
      <t>Capital Region – not applied 
Mid-West Region – not applied</t>
    </r>
  </si>
  <si>
    <r>
      <rPr>
        <sz val="11"/>
        <color theme="1"/>
        <rFont val="Calibri"/>
        <family val="2"/>
        <scheme val="minor"/>
      </rPr>
      <t xml:space="preserve">Capital Region – 80
Mid-West Region – 80
</t>
    </r>
  </si>
  <si>
    <r>
      <rPr>
        <sz val="11"/>
        <color theme="1"/>
        <rFont val="Calibri"/>
        <family val="2"/>
        <scheme val="minor"/>
      </rPr>
      <t>4. A more socially responsible Lithuania</t>
    </r>
  </si>
  <si>
    <r>
      <rPr>
        <sz val="11"/>
        <color theme="1"/>
        <rFont val="Calibri"/>
        <family val="2"/>
        <scheme val="minor"/>
      </rPr>
      <t xml:space="preserve">4.10. Improve the accessibility, efficiency and sustainability of healthcare systems and long-term care services </t>
    </r>
  </si>
  <si>
    <r>
      <rPr>
        <sz val="11"/>
        <rFont val="Calibri"/>
        <family val="2"/>
        <charset val="186"/>
        <scheme val="minor"/>
      </rPr>
      <t xml:space="preserve">Health literacy - cognitive and social skills (abilities) that determine the motivation and competence of individuals to receive, understand and use information in all ways to strengthen and maintain good health.
ESF+ -   European Social Fund +.   
Participation in health literacy improvement activities - participation in ESF + funded health literacy improvement activities.
</t>
    </r>
  </si>
  <si>
    <r>
      <rPr>
        <sz val="11"/>
        <rFont val="Calibri"/>
        <family val="2"/>
        <charset val="186"/>
        <scheme val="minor"/>
      </rPr>
      <t>Data from projects</t>
    </r>
  </si>
  <si>
    <r>
      <rPr>
        <sz val="11"/>
        <rFont val="Calibri"/>
        <family val="2"/>
        <charset val="186"/>
        <scheme val="minor"/>
      </rPr>
      <t>The indicator is considered to be reached when at least 80% of the persons involved in health literacy improvement activities, took part in at least 80% of scheduled time per person.</t>
    </r>
  </si>
  <si>
    <r>
      <rPr>
        <sz val="11"/>
        <rFont val="Calibri"/>
        <family val="2"/>
        <charset val="186"/>
        <scheme val="minor"/>
      </rPr>
      <t xml:space="preserve">The share of unique persons is calculated from all unique persons who have participated in projects and participated in its activities for at least 80% of scheduled time per person.
</t>
    </r>
  </si>
  <si>
    <r>
      <rPr>
        <sz val="11"/>
        <rFont val="Calibri"/>
        <family val="2"/>
        <charset val="186"/>
        <scheme val="minor"/>
      </rPr>
      <t>Reporting by specific objective Forecast for achieved values, cumulative to date (CPR Annex VII, Table 6A )</t>
    </r>
  </si>
  <si>
    <r>
      <rPr>
        <sz val="11"/>
        <rFont val="Calibri"/>
        <family val="2"/>
        <charset val="186"/>
        <scheme val="minor"/>
      </rPr>
      <t>Related with output indicator "Persons involved in health literacy improvement activities"</t>
    </r>
  </si>
  <si>
    <r>
      <rPr>
        <sz val="11"/>
        <color theme="1"/>
        <rFont val="Calibri"/>
        <family val="2"/>
        <scheme val="minor"/>
      </rPr>
      <t>No examples</t>
    </r>
  </si>
  <si>
    <t>Share of specialists after participation in the activities, who have mastered / improved qualifications (Specialistų, po dalyvavimo veiklose, įgijusių / patobulinusių  kvalifikaciją, dalis)</t>
  </si>
  <si>
    <r>
      <rPr>
        <sz val="11"/>
        <color theme="1"/>
        <rFont val="Calibri"/>
        <family val="2"/>
        <scheme val="minor"/>
      </rPr>
      <t xml:space="preserve">Capital Region – 90
Mid-West Region – 90
</t>
    </r>
  </si>
  <si>
    <r>
      <rPr>
        <sz val="11"/>
        <rFont val="Calibri"/>
        <family val="2"/>
        <charset val="186"/>
        <scheme val="minor"/>
      </rPr>
      <t xml:space="preserve">Specialists - are specialists performing personal health care activities, public and pharmaceutical specialists.   
Health care professionals - persons who have specialist licenses for the practice of health care as doctors, nurses and midwives, as well as public health care activity licenses issued by the State Accreditation Service for Health Care Activities under the Ministry of Health.                                                                                                                                     
Qualifications improvement - is non-formal education aimed at deepening or updating the knowledge, abilities and practical skills required for professional activities.
Re-qualification - is the acquisition of a new professional qualification in order to carry out a new activity.
ESF+ -   European Social Fund +.   
Participation in qualification development / retraining activities - participation in ESF + funded professional development / re-qualification activities. </t>
    </r>
  </si>
  <si>
    <r>
      <rPr>
        <sz val="11"/>
        <rFont val="Calibri"/>
        <family val="2"/>
        <charset val="186"/>
        <scheme val="minor"/>
      </rPr>
      <t>The indicator is considered to be reached when 90% of specialists participating in qualification acquisition activities received a document confirming this / 90 percent of specialists, participating in qualification improvement activities  have participated in them for at least 80% of scheduled time per person.</t>
    </r>
  </si>
  <si>
    <r>
      <rPr>
        <sz val="11"/>
        <rFont val="Calibri"/>
        <family val="2"/>
        <charset val="186"/>
        <scheme val="minor"/>
      </rPr>
      <t xml:space="preserve">The share of unique persons is calculated from all unique persons who participated in the project and received a document confirming the acquisition of a qualification / who participated in qualification improvement activities for at least 80% of time scheduled per person.
</t>
    </r>
  </si>
  <si>
    <r>
      <rPr>
        <sz val="11"/>
        <rFont val="Calibri"/>
        <family val="2"/>
        <charset val="186"/>
        <scheme val="minor"/>
      </rPr>
      <t>Related with output indicator "Specialists involved in qualification improvement / re-qualification activities"</t>
    </r>
  </si>
  <si>
    <t>Satisfaction of family members / carers of children with psychosocial disabilities with the services received (Psichosocialinę negalią turinčių vaikų šeimos narių / globėjų pasitenkinimas gautomis paslaugomis)</t>
  </si>
  <si>
    <r>
      <rPr>
        <sz val="11"/>
        <color theme="1"/>
        <rFont val="Calibri"/>
        <family val="2"/>
        <scheme val="minor"/>
      </rPr>
      <t xml:space="preserve">Capital Region – 40
Mid-West Region – 40
</t>
    </r>
  </si>
  <si>
    <r>
      <rPr>
        <sz val="11"/>
        <rFont val="Calibri"/>
        <family val="2"/>
        <charset val="186"/>
        <scheme val="minor"/>
      </rPr>
      <t xml:space="preserve">Child - a person under the age of 18, if he or she has not previously been recognized as an adult under the applicable law (source: Law of the Republic of Lithuania “On Ratification of the United Nations Convention on the Rights of the Child”)
Family member - a person's parents (adoptive parents), children (adopted children), siblings, adult grandchildren, spouse or a person with whom the person lives together without registering a marriage (Source: Mental Health Care Act, Art. 6 (2))
Guardian - a guardian, caregiver or representative of a person by assignment when a person has been placed in guardianship (care) (Source: Mental Health Care Act, Art. 6 (2))
A person with a psychosocial disability - is a person who has been diagnosed with a disability or incapacity for work or a level of special needs due to mental and behavioral disorders (code group "F") according to the ICD-10-AM diagnosis classification in accordance with the Law on Social Integration of the Disabled. Satisfaction of family members / carers of children with psychosocial disabilities with the services received - services that help reduce stress and strengthen psychological resilience                                       ESF + - European Social Fund +.   </t>
    </r>
  </si>
  <si>
    <r>
      <rPr>
        <sz val="11"/>
        <rFont val="Calibri"/>
        <family val="2"/>
        <charset val="186"/>
        <scheme val="minor"/>
      </rPr>
      <t>Survey data</t>
    </r>
  </si>
  <si>
    <r>
      <rPr>
        <sz val="11"/>
        <rFont val="Calibri"/>
        <family val="2"/>
        <charset val="186"/>
        <scheme val="minor"/>
      </rPr>
      <t>The indicator is considered to be reached when 40% of family members / guardians of children with psychosocial disabilities who participate in project activities and have received at least 80% of services provided to one person have responded positively regarding the services provided to them.</t>
    </r>
  </si>
  <si>
    <r>
      <rPr>
        <sz val="11"/>
        <rFont val="Calibri"/>
        <family val="2"/>
        <charset val="186"/>
        <scheme val="minor"/>
      </rPr>
      <t xml:space="preserve">The share of unique individuals is calculated from all unique individuals who participated in the projects and received at least 80 percent of services to be provided per person
</t>
    </r>
  </si>
  <si>
    <r>
      <rPr>
        <sz val="11"/>
        <rFont val="Calibri"/>
        <family val="2"/>
        <charset val="186"/>
        <scheme val="minor"/>
      </rPr>
      <t>No references</t>
    </r>
  </si>
  <si>
    <r>
      <rPr>
        <sz val="11"/>
        <rFont val="Calibri"/>
        <family val="2"/>
        <charset val="186"/>
        <scheme val="minor"/>
      </rPr>
      <t>Not required, specific product indicator</t>
    </r>
  </si>
  <si>
    <t>Related with output indicator "Number of children with psychosocial disabilities or members of their family/guardians who have received services"</t>
  </si>
  <si>
    <t>Share of persons who appreciate the quality of public health care services (Asmenų, palankiai vertinančių visuomenės sveikatos priežiūros paslaugų kokybę, dalis)</t>
  </si>
  <si>
    <r>
      <rPr>
        <sz val="11"/>
        <color theme="1"/>
        <rFont val="Calibri"/>
        <family val="2"/>
        <scheme val="minor"/>
      </rPr>
      <t xml:space="preserve">Public health care - the entirety of organizational, legal, economic, technical, social and medical measures that help to implement the prevention of diseases and injuries, to preserve and strengthen public health.
Public health care service - a service provided in the field of public health care in accordance with the procedure established by the Law on Public Health Care of the Republic of Lithuania.                                                                                                                                     ESF+ -   European Social Fund +.   
</t>
    </r>
  </si>
  <si>
    <r>
      <rPr>
        <sz val="11"/>
        <rFont val="Calibri"/>
        <family val="2"/>
        <charset val="186"/>
        <scheme val="minor"/>
      </rPr>
      <t>The indicator is considered to have been achieved when 80% of the persons participating in the project activities and receiving public health care services responded positively regarding the quality of the services provided to them.</t>
    </r>
  </si>
  <si>
    <r>
      <rPr>
        <sz val="11"/>
        <rFont val="Calibri"/>
        <family val="2"/>
        <charset val="186"/>
        <scheme val="minor"/>
      </rPr>
      <t xml:space="preserve">The share of unique individuals from all unique individuals involved in the projects is calculated 
</t>
    </r>
  </si>
  <si>
    <t>Number of persons who participated in activities aimed at independent management of chronic diseases (Asmenų, kurie dalyvavo veiklose, skirtose savarankiškam lėtinės ligos valdymui, skaičius)</t>
  </si>
  <si>
    <t xml:space="preserve">
Mid-West region – 5000</t>
  </si>
  <si>
    <t xml:space="preserve">
Mid-West region – 25000</t>
  </si>
  <si>
    <r>
      <rPr>
        <sz val="11"/>
        <rFont val="Calibri"/>
        <family val="2"/>
        <charset val="186"/>
        <scheme val="minor"/>
      </rPr>
      <t xml:space="preserve">Chronic illness - a state of health of a person that lasts for one or more years and requires constant medical care and / restricts the activities of daily life.
Chronic disease management - integrated disease management surveillance that includes screening of a patient's health, monitoring and coordination of treatment, and patient education.
ESF+ -   European Social Fund +.   
Participation in activities for self-management of chronic disease - participation in ESF + funded activities for self-management of chronic disease. </t>
    </r>
  </si>
  <si>
    <r>
      <rPr>
        <sz val="11"/>
        <color theme="1"/>
        <rFont val="Calibri"/>
        <family val="2"/>
        <scheme val="minor"/>
      </rPr>
      <t>The monitoring indicator is considered to be achieved when a person is provided with at least one chronic illness service and is included in the list of project participants for whom the services are provided for the first time</t>
    </r>
  </si>
  <si>
    <r>
      <rPr>
        <sz val="11"/>
        <color theme="1"/>
        <rFont val="Calibri"/>
        <family val="2"/>
        <scheme val="minor"/>
      </rPr>
      <t>Persons who have participated in independent chronic disease management activities are summed up. The same person receiving different services during the implementation of the same project is counted once. Duplicates are eliminated at the project level.</t>
    </r>
  </si>
  <si>
    <r>
      <rPr>
        <sz val="11"/>
        <color rgb="FF000000"/>
        <rFont val="Calibri"/>
        <family val="2"/>
      </rPr>
      <t xml:space="preserve">Persons who have participated in independent chronic disease management activities are summed up. 
Reporting by specific objective Forecast for achieved values, cumulative to date (CPR Annex VII, Table </t>
    </r>
    <r>
      <rPr>
        <sz val="11"/>
        <color rgb="FF000000"/>
        <rFont val="Calibri"/>
        <family val="2"/>
      </rPr>
      <t>3A</t>
    </r>
    <r>
      <rPr>
        <sz val="11"/>
        <color rgb="FF000000"/>
        <rFont val="Calibri"/>
        <family val="2"/>
      </rPr>
      <t>)</t>
    </r>
  </si>
  <si>
    <t xml:space="preserve">Related to output indicators "Share of Individuals claiming an improvement in Their quality of life after participation in chronic diseases self-management activities" </t>
  </si>
  <si>
    <t>Number of target groups receiving new or improved mental health services (Tikslinių grupių asmenų, gavusių naujas ar patobulintas psichikos sveikatos priežiūros paslaugas, skaičius)</t>
  </si>
  <si>
    <t xml:space="preserve">
Mid-West region – 1050</t>
  </si>
  <si>
    <t>Share of Individuals claiming an improvement in Their quality of life after participation in chronic diseases self-management activities (Asmenų, teigusių, kad pagerėjo jų gyvenimo kokybė po dalyvavimo veiklose, skirtose savarankiškam lėtinės ligos valdymui, dalis)</t>
  </si>
  <si>
    <t xml:space="preserve">
Mid-West region – 0</t>
  </si>
  <si>
    <t xml:space="preserve">
Mid-West Region – not applied</t>
  </si>
  <si>
    <t xml:space="preserve">
Mid-West Region – 70
</t>
  </si>
  <si>
    <r>
      <rPr>
        <sz val="11"/>
        <rFont val="Calibri"/>
        <family val="2"/>
        <charset val="186"/>
        <scheme val="minor"/>
      </rPr>
      <t xml:space="preserve">Chronic illness - a state of health of a person that lasts for one or more years and requires constant medical care and / restricts the activities of daily life. 
Chronic disease management - integrated disease management surveillance that includes screening of a patient's health, monitoring and coordination of treatment, and patient education.
ESF+ -   European Social Fund +.   
Participation in activities for self-management of chronic disease - participation in ESF + funded activities for self-management of chronic disease. 
</t>
    </r>
  </si>
  <si>
    <r>
      <rPr>
        <sz val="11"/>
        <rFont val="Calibri"/>
        <family val="2"/>
        <charset val="186"/>
        <scheme val="minor"/>
      </rPr>
      <t>The indicator is considered to have been achieved when 70% of individuals who participated in self-management of chronic diseases stated that their quality of life had improved.</t>
    </r>
  </si>
  <si>
    <r>
      <rPr>
        <sz val="11"/>
        <rFont val="Calibri"/>
        <family val="2"/>
        <charset val="186"/>
        <scheme val="minor"/>
      </rPr>
      <t xml:space="preserve">The share of unique individuals from all unique individuals involved in the projects is calculated
</t>
    </r>
  </si>
  <si>
    <r>
      <rPr>
        <sz val="11"/>
        <rFont val="Calibri"/>
        <family val="2"/>
        <charset val="186"/>
        <scheme val="minor"/>
      </rPr>
      <t>Related with output indicator  "Number of persons who participated in activities aimed at independent management of chronic diseases."</t>
    </r>
  </si>
  <si>
    <t>Share of persons from target groups whose quality of life has been improved by receiving new or improved mental health services (Tikslinių grupių asmenų, kurių gyvenimo kokybė pagerėjo gavus naujas ar patobulintas psichikos sveikatos priežiūros paslaugas, dalis)</t>
  </si>
  <si>
    <t xml:space="preserve">
Mid-West Region – 25
</t>
  </si>
  <si>
    <r>
      <rPr>
        <sz val="11"/>
        <rFont val="Calibri"/>
        <family val="2"/>
        <charset val="186"/>
        <scheme val="minor"/>
      </rPr>
      <t xml:space="preserve">Target group - people with mental and behavioral disorders or people at increased risk of mental and behavioral disorders.
Improvement in quality of life means the change between the pre-service and immediate post-service scores of the World Health Organization (5) Well-being index value.
Mental health care service - a personal or public mental health care service. Personal mental health services - are services provided by a personal health care professional intended to help a patient with a mental or behavioral disorder to recover and / or enhance mental health, to adapt to and return to society. Public mental health care services - are services designed to implement the prevention of mental and behavioral disorders, to preserve and strengthen public mental health.
New or improved service - a service that has not been previously provided, or a service for which the qualification of the specialists involved in the provision, the organization of service provision or material conditions of service provision (infrastructure, technologies, equipment) has been improved.                                        ESF+ -   European Social Fund +.   </t>
    </r>
  </si>
  <si>
    <r>
      <rPr>
        <sz val="11"/>
        <rFont val="Calibri"/>
        <family val="2"/>
        <charset val="186"/>
        <scheme val="minor"/>
      </rPr>
      <t>The indicator is considered to be reached when 25% of the persons from target groups who participated in project activities and received new or improved mental health services reported an improvement in their quality of life.</t>
    </r>
  </si>
  <si>
    <t>Related with output indicator "Number of target groups receiving new or improved mental health services"</t>
  </si>
  <si>
    <r>
      <rPr>
        <sz val="11"/>
        <rFont val="Calibri"/>
        <family val="2"/>
        <charset val="186"/>
        <scheme val="minor"/>
      </rPr>
      <t>No examples</t>
    </r>
  </si>
  <si>
    <t>Satisfaction of patients with received services (Pacientų pasitenkinimas gautomis paslaugomis)</t>
  </si>
  <si>
    <r>
      <rPr>
        <sz val="11"/>
        <color theme="1"/>
        <rFont val="Calibri"/>
        <family val="2"/>
        <scheme val="minor"/>
      </rPr>
      <t xml:space="preserve">The indicator of patient satisfaction with the received services after the introduction of new, innovative service delivery models or the improvement of the existing service delivery models is the survey-evaluation of patients' satisfaction with the received services in those health care institutions that have introduced new innovative service delivery models or improved the existing service delivery models. The research methodology will be developed in accordance with the methodology for calculating the Public Service Consumer Satisfaction Index and the scientific principles of conducting representative surveys. The research methodology will be prepared by the winner of the public tender selected in accordance with the provisions of the Law on Public Procurement.                                                                                                                                                                    ESF+ -   European Social Fund +.   
</t>
    </r>
  </si>
  <si>
    <r>
      <rPr>
        <sz val="11"/>
        <rFont val="Calibri"/>
        <family val="2"/>
        <charset val="186"/>
        <scheme val="minor"/>
      </rPr>
      <t>The indicator is considered to be reached when its value is at least 70.</t>
    </r>
  </si>
  <si>
    <r>
      <rPr>
        <sz val="11"/>
        <rFont val="Calibri"/>
        <family val="2"/>
        <charset val="186"/>
        <scheme val="minor"/>
      </rPr>
      <t xml:space="preserve">In accordance with the methodology of calculating the Public Service Consumer Satisfaction Index, a survey of patient satisfaction with the services received will be conducted by interviewing patients who have received services in healthcare institutions that have introduced new innovative service delivery models or improved existing service delivery models and an analysis of collected data will be executed, together with the calculation of the generalized indicator of patient satisfaction with those services. 
</t>
    </r>
  </si>
  <si>
    <r>
      <rPr>
        <sz val="11"/>
        <rFont val="Calibri"/>
        <family val="2"/>
        <charset val="186"/>
        <scheme val="minor"/>
      </rPr>
      <t>Related with output indicator "Number of supported public administrations or public services at national, regional or local level"</t>
    </r>
  </si>
  <si>
    <t>Persons receiving long-term care services (Asmenys, gavę ilgalaikės priežiūros paslaugas)</t>
  </si>
  <si>
    <r>
      <rPr>
        <sz val="11"/>
        <color theme="1"/>
        <rFont val="Calibri"/>
        <family val="2"/>
        <scheme val="minor"/>
      </rPr>
      <t>Project data</t>
    </r>
  </si>
  <si>
    <t>Long-term maintenance service recipients favouring the quality of received services (Ilgalaikės priežiūros paslaugų gavėjai, palankiai vertinantys gaunamų paslaugų kokybę)</t>
  </si>
  <si>
    <t xml:space="preserve">
Mid-West Region – 80
</t>
  </si>
  <si>
    <r>
      <rPr>
        <sz val="11"/>
        <color theme="1"/>
        <rFont val="Calibri"/>
        <family val="2"/>
        <scheme val="minor"/>
      </rPr>
      <t xml:space="preserve">Long-term care service - is a set of social and health care services that provide comprehensive assistance to a person when a person, due to his or her health condition or age, disability, partially or completely loses the ability or possibility to take care of personal (family) life independently.                                                                                                              
ESF+ -   European Social Fund +.   
</t>
    </r>
  </si>
  <si>
    <r>
      <rPr>
        <sz val="11"/>
        <rFont val="Calibri"/>
        <family val="2"/>
        <charset val="186"/>
        <scheme val="minor"/>
      </rPr>
      <t>The indicator is considered to be reached when the quality of the received services was positively assessed by  80% of the persons who participated in the project activities and received long-term care services.</t>
    </r>
  </si>
  <si>
    <r>
      <rPr>
        <sz val="11"/>
        <rFont val="Calibri"/>
        <family val="2"/>
        <charset val="186"/>
        <scheme val="minor"/>
      </rPr>
      <t>Related with output indicator "Persons receiving long-term care services"</t>
    </r>
  </si>
  <si>
    <t>Personal health care institutions that have implemented pilot projects for the empowerment, attraction and retention of health care professionals (Asmens sveikatos priežiūros įstaigos, įgyvendinusios sveikatos priežiūros specialistų įgalinimo, pritraukimo ir išlaikymo bandomuosius projektus)</t>
  </si>
  <si>
    <t xml:space="preserve">
Mid-West region – 5</t>
  </si>
  <si>
    <t xml:space="preserve">
Mid-West region – 104</t>
  </si>
  <si>
    <r>
      <rPr>
        <sz val="11"/>
        <color rgb="FF000000"/>
        <rFont val="Calibri"/>
        <family val="2"/>
      </rPr>
      <t xml:space="preserve">Health care institution - an institution or enterprise that has the right to provide health care services and services in accordance with the procedure established by laws and legal acts.
Health care professionals - persons who have specialist licenses for the practice of health care as doctors, nurses and midwives, as well as public health care activity licenses issued by the State Accreditation Service for Health Care Activities under the Ministry of Health.                                                                                                                                                                                                                 </t>
    </r>
    <r>
      <rPr>
        <sz val="11"/>
        <color rgb="FF000000"/>
        <rFont val="Calibri"/>
        <family val="2"/>
      </rPr>
      <t xml:space="preserve"> Specialist - are specialists performing personal health care activities, public and pharmaceutical specialists.     </t>
    </r>
    <r>
      <rPr>
        <sz val="11"/>
        <color rgb="FF000000"/>
        <rFont val="Calibri"/>
        <family val="2"/>
      </rPr>
      <t xml:space="preserve">
Pilot project - the implementation of activities in a specific geographical area in order to assess the risks and prospects before the implementation of activities throughout the country.
Attracting - encouraging graduates (or health care professionals) to work in personal health care institutions located in regions of the country with an unequal distribution of health care professionals.
Empowerment - granting of relevant (additional) rights.</t>
    </r>
  </si>
  <si>
    <r>
      <rPr>
        <sz val="11"/>
        <color theme="1"/>
        <rFont val="Calibri"/>
        <family val="2"/>
        <scheme val="minor"/>
      </rPr>
      <t>The monitoring indicator is considered to have been reached when the healthcare institution has completed the pilot project for the empowerment, recruitment and retention of healthcare professionals.</t>
    </r>
  </si>
  <si>
    <r>
      <rPr>
        <sz val="11"/>
        <color theme="1"/>
        <rFont val="Calibri"/>
        <family val="2"/>
        <scheme val="minor"/>
      </rPr>
      <t>Health care institutions that have implemented pilot projects for empowerment, attraction and retention of health care professionals are summed up. The same health care institution that has implemented a pilot project in a specific project is counted once. Duplicates are eliminated at the project level</t>
    </r>
  </si>
  <si>
    <r>
      <rPr>
        <sz val="11"/>
        <color rgb="FF000000"/>
        <rFont val="Calibri"/>
        <family val="2"/>
      </rPr>
      <t xml:space="preserve">Unique health care institutions that have implemented pilot projects for empowerment, attraction and retention of health care professionals are calculated. 
Reporting by specific objective Forecast for achieved values, cumulative to date (CPR Annex VII, Table </t>
    </r>
    <r>
      <rPr>
        <sz val="11"/>
        <color rgb="FF000000"/>
        <rFont val="Calibri"/>
        <family val="2"/>
      </rPr>
      <t>3A)</t>
    </r>
  </si>
  <si>
    <t>Related to result indicator "Healthcare professionals who have worked in health care institutions for at least two years after participating in the activities"</t>
  </si>
  <si>
    <t>Healthcare professionals who have worked in health care institutions for at least two years after participating in the activities (Sveikatos priežiūros specialistai, kurie po dalyvavimo veiklose, mažiausiai dvejus metus dirbo sveikatos priežiūros įstaigose)</t>
  </si>
  <si>
    <r>
      <rPr>
        <sz val="11"/>
        <color theme="1"/>
        <rFont val="Calibri"/>
        <family val="2"/>
        <scheme val="minor"/>
      </rPr>
      <t xml:space="preserve">Percent
</t>
    </r>
  </si>
  <si>
    <t xml:space="preserve">Health care institution - an institution or enterprise that has the right to provide health care services and services in accordance with the procedure established by laws and legal acts.
Health care professionals - persons who have specialist licenses for the practice of health care as doctors, nurses and midwives, as well as public health care activity licenses issued by the State Accreditation Service for Health Care Activities under the Ministry of Health.                                                                                                                                                                   Specialist - are specialists performing personal health care activities, public and pharmaceutical specialists.  
ESF+ -   European Social Fund +.   
Participation in activities  - participation in ESF + funded activities.
</t>
  </si>
  <si>
    <t>The indicator is considered to be reached when at least 80% of health care professionals worked in health care institutions for at least two years after participating in the project activities</t>
  </si>
  <si>
    <t xml:space="preserve">Healthcare professionals who have worked in health care institutions for at least two years after participating in the activities are calculated
</t>
  </si>
  <si>
    <r>
      <rPr>
        <sz val="12"/>
        <color theme="1"/>
        <rFont val="Calibri"/>
        <family val="2"/>
        <charset val="186"/>
        <scheme val="minor"/>
      </rPr>
      <t>Row ID</t>
    </r>
  </si>
  <si>
    <r>
      <rPr>
        <sz val="12"/>
        <color theme="1"/>
        <rFont val="Calibri"/>
        <family val="2"/>
        <charset val="186"/>
        <scheme val="minor"/>
      </rPr>
      <t>Field</t>
    </r>
  </si>
  <si>
    <r>
      <rPr>
        <sz val="12"/>
        <color theme="1"/>
        <rFont val="Calibri"/>
        <family val="2"/>
        <charset val="186"/>
        <scheme val="minor"/>
      </rPr>
      <t>Indicator metadata</t>
    </r>
  </si>
  <si>
    <r>
      <rPr>
        <sz val="12"/>
        <color theme="1"/>
        <rFont val="Calibri"/>
        <family val="2"/>
        <charset val="186"/>
        <scheme val="minor"/>
      </rPr>
      <t>Indicator code</t>
    </r>
  </si>
  <si>
    <r>
      <rPr>
        <sz val="12"/>
        <color theme="1"/>
        <rFont val="Calibri"/>
        <family val="2"/>
        <charset val="186"/>
        <scheme val="minor"/>
      </rPr>
      <t>P.S.</t>
    </r>
  </si>
  <si>
    <r>
      <rPr>
        <sz val="12"/>
        <color theme="1"/>
        <rFont val="Calibri"/>
        <family val="2"/>
        <charset val="186"/>
        <scheme val="minor"/>
      </rPr>
      <t>Indicator name</t>
    </r>
  </si>
  <si>
    <t>Persons who have participated in qualification acquisition activities (Asmenys dalyvavę kvalifikacijos įgijimo veiklose)</t>
  </si>
  <si>
    <r>
      <rPr>
        <sz val="12"/>
        <color theme="1"/>
        <rFont val="Calibri"/>
        <family val="2"/>
        <charset val="186"/>
        <scheme val="minor"/>
      </rPr>
      <t>Measurement unit</t>
    </r>
  </si>
  <si>
    <r>
      <rPr>
        <sz val="12"/>
        <color theme="1"/>
        <rFont val="Calibri"/>
        <family val="2"/>
        <charset val="186"/>
        <scheme val="minor"/>
      </rPr>
      <t>Type of indicator</t>
    </r>
  </si>
  <si>
    <r>
      <rPr>
        <sz val="12"/>
        <color theme="1"/>
        <rFont val="Calibri"/>
        <family val="2"/>
        <charset val="186"/>
        <scheme val="minor"/>
      </rPr>
      <t>Baseline</t>
    </r>
  </si>
  <si>
    <r>
      <rPr>
        <sz val="12"/>
        <color theme="1"/>
        <rFont val="Calibri"/>
        <family val="2"/>
        <charset val="186"/>
        <scheme val="minor"/>
      </rPr>
      <t>Milestone 2024</t>
    </r>
  </si>
  <si>
    <t>Mid-West region – 24</t>
  </si>
  <si>
    <r>
      <rPr>
        <sz val="12"/>
        <color theme="1"/>
        <rFont val="Calibri"/>
        <family val="2"/>
        <charset val="186"/>
        <scheme val="minor"/>
      </rPr>
      <t>Target 2029</t>
    </r>
  </si>
  <si>
    <t>Mid-West region – 240</t>
  </si>
  <si>
    <r>
      <rPr>
        <sz val="12"/>
        <color theme="1"/>
        <rFont val="Calibri"/>
        <family val="2"/>
        <charset val="186"/>
        <scheme val="minor"/>
      </rPr>
      <t>Policy objective</t>
    </r>
  </si>
  <si>
    <r>
      <rPr>
        <sz val="12"/>
        <color theme="1"/>
        <rFont val="Calibri"/>
        <family val="2"/>
        <charset val="186"/>
        <scheme val="minor"/>
      </rPr>
      <t>PO 4. A more socially responsible Europe</t>
    </r>
  </si>
  <si>
    <r>
      <rPr>
        <sz val="12"/>
        <color theme="1"/>
        <rFont val="Calibri"/>
        <family val="2"/>
        <charset val="186"/>
        <scheme val="minor"/>
      </rPr>
      <t>Specific objective</t>
    </r>
  </si>
  <si>
    <r>
      <rPr>
        <sz val="12"/>
        <color theme="1"/>
        <rFont val="Calibri"/>
        <family val="2"/>
        <charset val="186"/>
        <scheme val="minor"/>
      </rPr>
      <t xml:space="preserve">SO 4.10. Improve the accessibility, efficiency and sustainability of healthcare systems and long-term care services </t>
    </r>
  </si>
  <si>
    <r>
      <rPr>
        <sz val="12"/>
        <color theme="1"/>
        <rFont val="Calibri"/>
        <family val="2"/>
        <charset val="186"/>
        <scheme val="minor"/>
      </rPr>
      <t>Definition and concepts</t>
    </r>
  </si>
  <si>
    <t xml:space="preserve">Qualification – the set of competencies or professional experience and competencies required for a particular activity in accordance with the procedure established by the legal acts of the Republic of Lithuania (source: Law on Education of the Republic of Lithuania).
Health care professionals - persons who have specialist licenses for the practice of health care as doctors, nurses and midwives, as well as public health care activity licenses issued by the State Accreditation Service for Health Care Activities under the Ministry of Health.                                                                                                                                    
Specialist - are specialists performing personal health care activities, public and pharmaceutical specialists.   </t>
  </si>
  <si>
    <r>
      <rPr>
        <sz val="12"/>
        <color theme="1"/>
        <rFont val="Calibri"/>
        <family val="2"/>
        <charset val="186"/>
        <scheme val="minor"/>
      </rPr>
      <t>Data collection</t>
    </r>
  </si>
  <si>
    <r>
      <rPr>
        <sz val="12"/>
        <color theme="1"/>
        <rFont val="Calibri"/>
        <family val="2"/>
        <charset val="186"/>
        <scheme val="minor"/>
      </rPr>
      <t>Project data</t>
    </r>
  </si>
  <si>
    <r>
      <rPr>
        <sz val="12"/>
        <color theme="1"/>
        <rFont val="Calibri"/>
        <family val="2"/>
        <charset val="186"/>
        <scheme val="minor"/>
      </rPr>
      <t>Time measurement achieved</t>
    </r>
  </si>
  <si>
    <t xml:space="preserve">The monitoring indicator is considered to have been achieved when the person, who has participated in the project qualification acquisition activity and received a document confirming it and it who is included in the list of project participants for the first time. </t>
  </si>
  <si>
    <r>
      <rPr>
        <sz val="12"/>
        <color theme="1"/>
        <rFont val="Calibri"/>
        <family val="2"/>
        <charset val="186"/>
        <scheme val="minor"/>
      </rPr>
      <t>Aggregation issues</t>
    </r>
  </si>
  <si>
    <t>Persons who have participated in qualification acquisition activities are summed up. The same person participating in other project activities or follow-up activities in the same project is counted once. Duplicates are eliminated at the project level.</t>
  </si>
  <si>
    <r>
      <rPr>
        <sz val="12"/>
        <color theme="1"/>
        <rFont val="Calibri"/>
        <family val="2"/>
        <charset val="186"/>
        <scheme val="minor"/>
      </rPr>
      <t>Reporting</t>
    </r>
  </si>
  <si>
    <t>Unique persons who have participated in qualification acquisition activities are counted. 
Reporting by specific objective Forecast for achieved values, cumulative to date (CPR Annex VII, Table 6*)</t>
  </si>
  <si>
    <r>
      <rPr>
        <sz val="12"/>
        <color theme="1"/>
        <rFont val="Calibri"/>
        <family val="2"/>
        <charset val="186"/>
        <scheme val="minor"/>
      </rPr>
      <t>References</t>
    </r>
  </si>
  <si>
    <r>
      <rPr>
        <sz val="12"/>
        <color theme="1"/>
        <rFont val="Calibri"/>
        <family val="2"/>
        <charset val="186"/>
        <scheme val="minor"/>
      </rPr>
      <t>No references</t>
    </r>
  </si>
  <si>
    <r>
      <rPr>
        <sz val="12"/>
        <color theme="1"/>
        <rFont val="Calibri"/>
        <family val="2"/>
        <charset val="186"/>
        <scheme val="minor"/>
      </rPr>
      <t>Corresponding corporate indicator</t>
    </r>
  </si>
  <si>
    <r>
      <rPr>
        <sz val="12"/>
        <color theme="1"/>
        <rFont val="Calibri"/>
        <family val="2"/>
        <charset val="186"/>
        <scheme val="minor"/>
      </rPr>
      <t>Not required, specific product indicator</t>
    </r>
  </si>
  <si>
    <r>
      <rPr>
        <sz val="12"/>
        <color theme="1"/>
        <rFont val="Calibri"/>
        <family val="2"/>
        <charset val="186"/>
        <scheme val="minor"/>
      </rPr>
      <t>Notes</t>
    </r>
  </si>
  <si>
    <t>Related to result indicator "Share of persons who acquired qualification after participating in the activities"</t>
  </si>
  <si>
    <r>
      <rPr>
        <sz val="12"/>
        <color theme="1"/>
        <rFont val="Calibri"/>
        <family val="2"/>
        <charset val="186"/>
        <scheme val="minor"/>
      </rPr>
      <t>Examples</t>
    </r>
  </si>
  <si>
    <r>
      <rPr>
        <sz val="12"/>
        <color theme="1"/>
        <rFont val="Calibri"/>
        <family val="2"/>
        <charset val="186"/>
        <scheme val="minor"/>
      </rPr>
      <t xml:space="preserve">No examples </t>
    </r>
  </si>
  <si>
    <r>
      <rPr>
        <sz val="11"/>
        <color rgb="FF000000"/>
        <rFont val="Calibri"/>
        <family val="2"/>
      </rPr>
      <t>Share of persons who acquired qualification after participating in the activities</t>
    </r>
    <r>
      <rPr>
        <sz val="11"/>
        <color theme="1"/>
        <rFont val="Calibri"/>
        <family val="2"/>
        <scheme val="minor"/>
      </rPr>
      <t xml:space="preserve"> (Asmenų, kurie po dalyvavimo veiklose įgijo kvalifikaciją, dalis)</t>
    </r>
  </si>
  <si>
    <t>Mid-West Region – not applied</t>
  </si>
  <si>
    <t xml:space="preserve">Mid-West Region – 80
</t>
  </si>
  <si>
    <t xml:space="preserve">Health care professionals - persons who have specialist licenses for the practice of health care as doctors, nurses and midwives, as well as public health care activity licenses issued by the State Accreditation Service for Health Care Activities under the Ministry of Health.
Specialist - are specialists performing personal health care activities, public and pharmaceutical specialists.  
Acquisition of a qualification - is formal education, i.e. state-regulated and controlled education, training and studies, upon successful completion of which a state-recognized diploma or certificate is issued.
ESF+ -   European Social Fund +.   
Participation in activities -  participation in ESF + funded activities.
</t>
  </si>
  <si>
    <r>
      <rPr>
        <sz val="11"/>
        <rFont val="Calibri"/>
        <family val="2"/>
        <charset val="186"/>
        <scheme val="minor"/>
      </rPr>
      <t>The indicator is considered to be reached when at least 80% of health care professionals acquired a qualification after participating in the project activities, i.e. have a supporting document</t>
    </r>
  </si>
  <si>
    <r>
      <rPr>
        <sz val="11"/>
        <rFont val="Calibri"/>
        <family val="2"/>
        <charset val="186"/>
        <scheme val="minor"/>
      </rPr>
      <t xml:space="preserve">Specialists who have obtained a qualification after participating in ESF + activities are counted
</t>
    </r>
  </si>
  <si>
    <t>Related with output indicator "Persons who have participated in qualification acquisition activities"</t>
  </si>
  <si>
    <r>
      <rPr>
        <sz val="11"/>
        <color theme="1"/>
        <rFont val="Times New Roman"/>
        <family val="1"/>
        <charset val="186"/>
      </rPr>
      <t>Row ID</t>
    </r>
  </si>
  <si>
    <r>
      <rPr>
        <sz val="11"/>
        <color theme="1"/>
        <rFont val="Times New Roman"/>
        <family val="1"/>
        <charset val="186"/>
      </rPr>
      <t>Field</t>
    </r>
  </si>
  <si>
    <r>
      <rPr>
        <sz val="11"/>
        <color theme="1"/>
        <rFont val="Times New Roman"/>
        <family val="1"/>
        <charset val="186"/>
      </rPr>
      <t>Indicator metadata</t>
    </r>
  </si>
  <si>
    <r>
      <rPr>
        <sz val="11"/>
        <color theme="1"/>
        <rFont val="Times New Roman"/>
        <family val="1"/>
        <charset val="186"/>
      </rPr>
      <t>Fund</t>
    </r>
  </si>
  <si>
    <r>
      <rPr>
        <sz val="11"/>
        <color theme="1"/>
        <rFont val="Times New Roman"/>
        <family val="1"/>
        <charset val="186"/>
      </rPr>
      <t>ESF +</t>
    </r>
  </si>
  <si>
    <r>
      <rPr>
        <sz val="11"/>
        <color theme="1"/>
        <rFont val="Times New Roman"/>
        <family val="1"/>
        <charset val="186"/>
      </rPr>
      <t>Indicator code</t>
    </r>
  </si>
  <si>
    <r>
      <rPr>
        <sz val="11"/>
        <color theme="1"/>
        <rFont val="Times New Roman"/>
        <family val="1"/>
        <charset val="186"/>
      </rPr>
      <t>P.S.</t>
    </r>
  </si>
  <si>
    <r>
      <rPr>
        <sz val="11"/>
        <color theme="1"/>
        <rFont val="Times New Roman"/>
        <family val="1"/>
        <charset val="186"/>
      </rPr>
      <t>Indicator name</t>
    </r>
  </si>
  <si>
    <t>Persons who received integral care services (Asmenys, gavę integralios pagalbos paslaugas)</t>
  </si>
  <si>
    <r>
      <rPr>
        <sz val="11"/>
        <color theme="1"/>
        <rFont val="Times New Roman"/>
        <family val="1"/>
        <charset val="186"/>
      </rPr>
      <t>Measurement unit</t>
    </r>
  </si>
  <si>
    <r>
      <rPr>
        <sz val="11"/>
        <color theme="1"/>
        <rFont val="Times New Roman"/>
        <family val="1"/>
        <charset val="186"/>
      </rPr>
      <t>Type of indicator</t>
    </r>
  </si>
  <si>
    <r>
      <rPr>
        <sz val="11"/>
        <color theme="1"/>
        <rFont val="Times New Roman"/>
        <family val="1"/>
        <charset val="186"/>
      </rPr>
      <t>Baseline</t>
    </r>
  </si>
  <si>
    <r>
      <rPr>
        <sz val="11"/>
        <color theme="1"/>
        <rFont val="Times New Roman"/>
        <family val="1"/>
        <charset val="186"/>
      </rPr>
      <t>Milestone 2024</t>
    </r>
  </si>
  <si>
    <t xml:space="preserve">Capital region – 293
Mid-West region – 1,615
</t>
  </si>
  <si>
    <r>
      <rPr>
        <sz val="11"/>
        <color theme="1"/>
        <rFont val="Times New Roman"/>
        <family val="1"/>
        <charset val="186"/>
      </rPr>
      <t>Target 2029</t>
    </r>
  </si>
  <si>
    <t xml:space="preserve">Capital region – 975
Mid-West region – 5,382
</t>
  </si>
  <si>
    <r>
      <rPr>
        <sz val="11"/>
        <color theme="1"/>
        <rFont val="Times New Roman"/>
        <family val="1"/>
        <charset val="186"/>
      </rPr>
      <t>Policy objective</t>
    </r>
  </si>
  <si>
    <t>4. A more socially responsible Lithuania</t>
  </si>
  <si>
    <r>
      <rPr>
        <sz val="11"/>
        <color theme="1"/>
        <rFont val="Times New Roman"/>
        <family val="1"/>
        <charset val="186"/>
      </rPr>
      <t>Specific objective</t>
    </r>
  </si>
  <si>
    <t>4.1. Provide more employment opportunities for all jobseekers, in particular young people and the long-term unemployed, as well as the inactive, promote self-employment and the social economy</t>
  </si>
  <si>
    <r>
      <rPr>
        <sz val="11"/>
        <color theme="1"/>
        <rFont val="Times New Roman"/>
        <family val="1"/>
        <charset val="186"/>
      </rPr>
      <t>Definition and concepts</t>
    </r>
  </si>
  <si>
    <r>
      <rPr>
        <sz val="11"/>
        <color theme="1"/>
        <rFont val="Times New Roman"/>
        <family val="1"/>
        <charset val="186"/>
      </rPr>
      <t>Data collection</t>
    </r>
  </si>
  <si>
    <r>
      <rPr>
        <sz val="11"/>
        <color theme="1"/>
        <rFont val="Times New Roman"/>
        <family val="1"/>
        <charset val="186"/>
      </rPr>
      <t>Time measurement achieved</t>
    </r>
  </si>
  <si>
    <t>The indicator is considered to be achieved when a person is provided with at least one integral care service and is included in the list of project participants for the first time.</t>
  </si>
  <si>
    <r>
      <rPr>
        <sz val="11"/>
        <color theme="1"/>
        <rFont val="Times New Roman"/>
        <family val="1"/>
        <charset val="186"/>
      </rPr>
      <t>Aggregation issues</t>
    </r>
  </si>
  <si>
    <t>Persons receiving integral care services are aggregated. The same person receiving different services or continuing services during the implementation of the same project is counted once. Duplicates are eliminated at the project level</t>
  </si>
  <si>
    <r>
      <rPr>
        <sz val="11"/>
        <color theme="1"/>
        <rFont val="Times New Roman"/>
        <family val="1"/>
        <charset val="186"/>
      </rPr>
      <t>Reporting</t>
    </r>
  </si>
  <si>
    <t>Reporting by specific objective Forecast for selected projects and achieved values, both cumulative to date  (CPR Annex VII, Table 3).</t>
  </si>
  <si>
    <r>
      <rPr>
        <sz val="11"/>
        <color theme="1"/>
        <rFont val="Times New Roman"/>
        <family val="1"/>
        <charset val="186"/>
      </rPr>
      <t>References</t>
    </r>
  </si>
  <si>
    <r>
      <rPr>
        <sz val="11"/>
        <color theme="1"/>
        <rFont val="Times New Roman"/>
        <family val="1"/>
        <charset val="186"/>
      </rPr>
      <t>Corresponding corporate indicator</t>
    </r>
  </si>
  <si>
    <r>
      <rPr>
        <sz val="11"/>
        <color theme="1"/>
        <rFont val="Times New Roman"/>
        <family val="1"/>
        <charset val="186"/>
      </rPr>
      <t>Notes</t>
    </r>
  </si>
  <si>
    <t xml:space="preserve">Related to the output indicator "Share of recipients of integral care services who favorably assess the quality of the services received" </t>
  </si>
  <si>
    <r>
      <rPr>
        <sz val="11"/>
        <color theme="1"/>
        <rFont val="Times New Roman"/>
        <family val="1"/>
        <charset val="186"/>
      </rPr>
      <t>Examples</t>
    </r>
  </si>
  <si>
    <r>
      <rPr>
        <sz val="11"/>
        <color theme="1"/>
        <rFont val="Times New Roman"/>
        <family val="1"/>
        <charset val="186"/>
      </rPr>
      <t>R.S.</t>
    </r>
  </si>
  <si>
    <t>Share of recipients of integral care services who  favorably assess the quality of the services received (Integralios pagalbos paslaugų gavėjų, palankiai vertinančių gaunamų paslaugų kokybę, dalis)</t>
  </si>
  <si>
    <r>
      <rPr>
        <sz val="11"/>
        <rFont val="Times New Roman"/>
        <family val="1"/>
        <charset val="186"/>
      </rPr>
      <t>Percentage</t>
    </r>
  </si>
  <si>
    <r>
      <rPr>
        <sz val="11"/>
        <rFont val="Times New Roman"/>
        <family val="1"/>
        <charset val="186"/>
      </rPr>
      <t>Result</t>
    </r>
  </si>
  <si>
    <r>
      <rPr>
        <sz val="11"/>
        <color theme="1"/>
        <rFont val="Times New Roman"/>
        <family val="1"/>
        <charset val="186"/>
      </rPr>
      <t>Capital Region – not applied 
Mid-West Region – not applied</t>
    </r>
  </si>
  <si>
    <r>
      <rPr>
        <sz val="11"/>
        <rFont val="Times New Roman"/>
        <family val="1"/>
        <charset val="186"/>
      </rPr>
      <t>4. A more socially responsible Lithuania</t>
    </r>
  </si>
  <si>
    <r>
      <rPr>
        <sz val="11"/>
        <rFont val="Times New Roman"/>
        <family val="1"/>
        <charset val="186"/>
      </rPr>
      <t>SO 4.1. Provide more employment opportunities for all jobseekers, in particular young people and the long-term unemployed, as well as the inactive, promote self-employment and the social economy</t>
    </r>
  </si>
  <si>
    <t>The survey determines the share (percentage) of persons who received integral care services who declare that they appreciate the quality of the received services, from the total number of recipients of integral care services. The total number of service recipients is determined according to the value achieved in the product indicator "Persons who received integral care services"</t>
  </si>
  <si>
    <t>Reporting by specific objective Forecast for achieved values, cumulative to date (CPR Annex VII, Table 6A )</t>
  </si>
  <si>
    <t>Related to the product indicator "Persons who received integral care services"</t>
  </si>
  <si>
    <t>Municipalities which participated in the activities promoting involvement of NGOs and community-based organisations in provision of social services (Savivaldybės, dalyvavusios veiklose, skatinančiose  nevyriausybinių  ir bendruomeninių organizacijų įtraukimą į socialinės srities viešųjų paslaugų teikimą)</t>
  </si>
  <si>
    <t>Number of supported public administrations or public services at national, regional or local level (Paramą gavusių nacionalinio, regionų ar vietos lygmens viešojo administravimo ar viešąsias paslaugas teikiančių įstaigų skaičius)</t>
  </si>
  <si>
    <t>Number of supported public administrations or public services at national, regional or local level 
(Paramą gavusių nacionalinio, regionų ar vietos lygmens viešojo administravimo ar viešąsias paslaugas teikiančių įstaigų skaičius)</t>
  </si>
  <si>
    <t xml:space="preserve">Long-term care service - is a set of social and health care services that provide comprehensive assistance to a person when a person, due to his or her health condition or age, disability, partially or completely loses the ability or possibility to take care of personal (family) life independently.
</t>
  </si>
  <si>
    <t xml:space="preserve">Capital region – 555
Mid-Wregion – 2,756
</t>
  </si>
  <si>
    <t>Capital Region – n/a 
Mid-West Region – n/a</t>
  </si>
  <si>
    <t xml:space="preserve">Capital region – n/a
Mid –West region – n/a
</t>
  </si>
  <si>
    <t xml:space="preserve">Capital region – 274
Mid-West region – 1,358
</t>
  </si>
  <si>
    <t xml:space="preserve">Capital region – 912
Mid-West region – 4,527
</t>
  </si>
  <si>
    <t xml:space="preserve">Capital region – n/a
Mid-West region – n/a
</t>
  </si>
  <si>
    <t xml:space="preserve">Capital region – 231
Mid-West region – 1,848
</t>
  </si>
  <si>
    <t>Capital Region – n/a
Mid-West Region – n/a</t>
  </si>
  <si>
    <t xml:space="preserve">Capital region – 11,545
Mid-West region – 63,478
</t>
  </si>
  <si>
    <t>During the period of 2014–2020, the indicator “Recipients of the services favourably assessing the quality of the received services” is calculated. It was expected that the value of the indicator will be 98 percent; nevertheless, at the end of the year 2020 the indicator was 90.8 percent. Taking into account the lower actual value of the indicator during the period of 2014–2020 and expecting that the quality of the services will improve, it is forecasted that during the period of 2021–2027 it will be favourably assessed by 95 percent of persons receiving services (555*0.95=527.25 ~527 persons).</t>
  </si>
  <si>
    <t>During the period of 2014–2020, the indicator “Recipients of the services favourably assessing the quality of the received services” is calculated. It was expected that the value of the indicator will be 98 percent; nevertheless, at the end of the year 2020 the indicator was 90.8 percent. Taking into account the lower actual value of the indicator during the period of 2014–2020 and expecting that the quality of the services will improve, it is forecasted that during the period of 2021–2027 it will be favourably assessed by 95 percent of persons receiving services (2,756*0.95=2,618.2 ~2,618 persons).</t>
  </si>
  <si>
    <t>Persons of the target groups of the transition of institutional care who have received community services
(Institucinės globos pertvarkos tikslinių grupių asmenys, gavę bendruomenines paslaugas)</t>
  </si>
  <si>
    <t>Percentage of persons of the target groups of the transition of institutional care who favourably assess the quality of the received services
(Institucinės globos pertvarkos tikslinių grupių asmenų,  palankiai vertinančių gaunamų paslaugų kokybę, dalis)</t>
  </si>
  <si>
    <t>Persons who have received integrated services for family
(Asmenys, gavę kompleksines paslaugas šeimai)</t>
  </si>
  <si>
    <t>Percentage of persons maintaining that the integrated services for family had a positive impact
(Asmenų, kurie teigia, kad  kompleksinės paslaugos šeimai padarė teigiamą poveikį, dalis)</t>
  </si>
  <si>
    <t>Persons who participated in psychosocial rehabilitation and/or reintegration activities
(Asmenys, dalyvavę psichosocialinės reabilitacijos ir (ar) reintegracijos veikloje)</t>
  </si>
  <si>
    <t xml:space="preserve">Capital region – 111
Mid-West region – 551
</t>
  </si>
  <si>
    <t xml:space="preserve">Capital region – 4,041
Mid-West region – 22,217
</t>
  </si>
  <si>
    <t>Capital region –  95
Mid-West region – 95</t>
  </si>
  <si>
    <t>The value of the indicator is determined when a survey is conducted in each current calendar year, during which the recipients of integral care services favorably assess the quality of the received services.
It is considered that the recipient of the service evaluates the quality of the received services favorably, if according to the methodology of the survey of satisfaction with the quality of the received services the respondent evaluates the quality of the received services positively. A representative survey is conducted</t>
  </si>
  <si>
    <t>The values of the indicator has been established taking into account the projects implemented during the period of 2014–2020 under the measures “Social integration of persons addicted to psychoactive substances” and “Integration of socially excluded persons into the labour market”, the number of the places of services and the forecasted increase in them.
It is planned that the service package will, on average, consist of 60 percent of psychological-social rehabilitation services percent of reintegration services.
The average price of psychological-social rehabilitation per person amounts to EUR 6,000. Given the inflation forecast (17.7 percent till 2029), the price is increased up to EUR 7,062. The average price of reintegration services per person amounts to EUR 520. Given the inflation forecast (17.7 percent till 2029), the price is increased up to EUR 612. The average price of participation in the whole programme per person would amount to EUR 7,062+612=EUR 7,674.
On average, the psychological-social rehabilitation programme lasts 10.5 months and, on average, 1.5 persons participate in one place per year. In the light of the number of institutions providing the afore-mentioned services in the Capital Region (34 places), a possible increase in them up to 10 percent (+3 places) and the fact that about 60 percent of the places (22 places) will be funded by the EU, the services could be provided to 33 persons per year and to 33 persons*7 years=231 persons during the entire period. Considering the experience of the projects implemented during the period of 2014–2020 and the planned start of the activities, it is estimated that the interim value of the indicator will be 30 percent of the value of the entire period (231*0.3=69.3 ~69 persons). It is planned to allocate EUR 7,674.00*231= 1,772,694.00 for achievement of the indicator.</t>
  </si>
  <si>
    <t>The values of the indicator has been established on the basis of the experience of institutions providing services to children with disabilities and their family members.
The service package per person, on average, consists of 10 percent of general social services, 30 percent of special social services, 50 percent of early rehabilitation and rehabilitation services and about 10 percent of specialised services for family members and other services. The package of services for children with disabilities and their family members provided in an integrated and personalised manner, on average, amounts to 608 EUR/month. It is preliminary planned to allocate around EUR 14,000 for one child during the period. In the light of the planned funds, it is estimated that the services will be provided to 63,369,202/14,000=4,526.37 ~4,527  persons in the Capital Region. Taking into consideration the experience of the projects implemented during the period of 2014–2020 and the planned start of the activities, it is estimated that the interim value of the indicator will be 30 percent of the value of the entire period (4,527*0.3=1,358.1 ~1,358 persons).</t>
  </si>
  <si>
    <t>The values of the indicator has been established on the basis of the experience of institutions providing services to children with disabilities and their family members.
The service package per person, on average, consists of 10 percent of general social services, 30 percent of special social services, 50 percent of early rehabilitation and rehabilitation services and about 10 percent of specialised services for family members and other services. The package of services for children with disabilities and their family members provided in an integrated and personalised manner, on average, amounts to 608 EUR/month. It is preliminary planned to allocate around EUR 14,000 for one child during the period. In the light of the planned funds, it is estimated that the services will be provided to 12,773,076/14,000=912.36 ~912 persons in the Capital Region. Taking into consideration the experience of the projects implemented during the period of 2014–2020  and the planned start of the activities, it is estimated that the interim value of the indicator will be 30 percent of the value of the entire period (912*30/100=273.6 ~274 persons).</t>
  </si>
  <si>
    <t>The values of the indicator has been established taking into account the data of the projects in relation to transition of institutional care implemented during the period of 2014-2020 and the places of services which were created or to be created. Accommodation and day employment services per person per month, on average, amount to EUR 430. Given the inflation forecast (30 percent till 2029), the rate is increased up to 559 EUR/person. It is preliminarily planned that during the period the services will be, on average, provided to one person for 36 months and around 20,124 EUR/person will be allocated for this purpose. In the light of the above and the planned funds, it is estimated that the services will be received by 55,453,972/20,124=2,755.61 ~2,756  persons. Taking into account  the experience of the implemented measures and the planned start of the activities it is estimated that the interim indicator value will be 20 percent of the value of the entire period (2,756*0.2=551.2 ~551 persons).</t>
  </si>
  <si>
    <t>The value of the indicator has been determined on the basis of the average price of the basket of services under measure “Integrated services for family” of the period 2014–2020 which approximately amounts to EUR 800. In the light of the funds planned for the afore-mentioned direction of activities and that it is planned to develop the services and provided the services in a more integrated manner, it is estimated that the services will be received by 9,235,948/800=11,544.94  ~11,545 persons. Taking into account the experience of the projects implemented during the period of 2014–2020 and the planned start of the activities, it is estimated that the interim value of the indicator will be 35 percent of the value of the entire period (11,545 *0.35=4,040.75 ~4,041 persons).</t>
  </si>
  <si>
    <t>The value of the indicator has been determined on the basis of the average price of the basket of services under measure “Integrated services for family” of the period 2014–2020 which approximately amounts to EUR 800. In the light of the funds planned for the afore-mentioned direction of activities and that it is planned to develop the services and provided the services in a more integrated manner, it is estimated that the services will be received by 50,782,112/800 =63,477.64  ~63,478 persons. Taking into account the experience of the projects implemented during the period of 2014–2020 and the planned start of the activities, it is estimated that the interim value of the indicator will be 35 percent of the value of the entire period (63,478*0.35=22,217.3 ~22,217  persons).</t>
  </si>
  <si>
    <t xml:space="preserve">
The values of the indicator has been established taking into account the data of the projects in relation to transition of institutional care implemented during the period of 2014-2020 and the places of services which were created or to be created. Accommodation and day employment services per person per month, on average, amount to EUR 430. Given the inflation forecast (30 percent till 2029), the rate is increased up to 559 EUR/person. It is preliminarily planned that during the period the services will be, on average, provided to one person for 36 months and around 20,124 EUR/person will be allocated for this purpose. In the light of the above and the planned funds, it is estimated that the services will be received by 11,177,636/20,124=555.44 ~555 persons. Taking into account  the experience of the implemented measures and the planned start of the activities it is estimated that the interim indicator value will be 20 percent of the value of the entire period (555*0.2=111 persons).</t>
  </si>
  <si>
    <t>The values of the indicator has been established taking into account the projects implemented during the period of 2014–2020 under the measures “Social integration of persons addicted to psychoactive substances” and “Integration of socially excluded persons into the labour market”, the number of the places of services and the forecasted increase in them.
It is planned that the service package will, on average, consist of 60 percent of psychological-social rehabilitation services percent of reintegration services.
The average price of psychological-social rehabilitation per person amounts to EUR 6,000. Given the inflation forecast (17.7 percent till 2029), the price is increased up to EUR 7,062. The average price of reintegration services per person amounts to EUR 520. Given the inflation forecast (17.7 percent till 2029), the price is increased up to EUR 612. The average price of participation in the whole programme per person would amount to EUR 7,062+612=EUR 7,674.
On average, the psychological-social rehabilitation programme lasts 10.5 months and, on average, 1.5 persons participate in one place per year. In the light of the number of institutions providing the afore-mentioned services in the Mid-West Region of Lithuania (267 places), a possible increase in them up to 10 percent (+26 places) and the fact that about 60 percent of the places (176 places) will be funded by the EU, the services could be provided to 264 persons per year and to 264 persons*7 years=1,848 persons during the entire period. Considering the experience of the projects implemented during the period of 2014–2020 and the planned start of the activities, it is estimated that the interim value of the indicator will be 30 percent of the value of the entire period (1,848*0.3=554.4 ~554 persons). It is planned to allocate EUR 7,674.00* 1,848= 14,181,552.00 for achievement of the indicator.</t>
  </si>
  <si>
    <t>Persons who have received community services related to implementation of the Child Guarantee
(Asmenys, gavę bendruomenines paslaugas, susijusias su vaiko garantijų sistema)</t>
  </si>
  <si>
    <t>Percentage of persons who started training, job-seeking, employment including voluntary work after leaving
(Asmenų, kurie baigę dalyvauti veiklose, pradėjo mokytis, ieškoti darbo, pradėjo dirbti, įskaitant savarankišką darbą, dalis)</t>
  </si>
  <si>
    <t>Municipalities in which a positive change in involvement of non-governmental and community-based organisations in provision of social public services has occurred 
(Savivaldybės, kuriose įvyko teigiamas pokytis įtraukiant nevyriausybines ir bendruomenines organizacijas į socialinės srities viešųjų paslaugų teikimą)</t>
  </si>
  <si>
    <t>Percentage of the persons who favourably assess the quality of the community services related to implementation of the Child Guarantee
(Asmenų, palankiai vertinančių bendruomeninių paslaugų, susijusių su vaiko garantijų sistema, kokybę,  dalis)</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</si>
  <si>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</si>
  <si>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</si>
  <si>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 xml:space="preserve"> Persons</t>
  </si>
  <si>
    <t>Specific activities shall target groups living in the unly urban area of Capital region – Vilnius city and suburbs (1 strategy with territorial delivery mechanism 02) or functional zone (or parts of it) of Capital region, other than urban areas (1 strategy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maximum total number of the population covered is expected to be equal to population of territories concerned, adjusted to expected population change rate (see assumptions of RCO 74 indicator for SO 5.1 and 5.2) = 802 161, of which:
1 urban agglomeration – Vilnius city and suburbs (y2020 estimate based on 2020 pilot census data (1 km2 grid cell) and CORINE land cover change 2012-2018 data ~ 598 136 inh.) * 1 (expected population change rate) = 598 136 inh.
Total population of territories, other than Vilnius city and its suburban area (start of y2021 ~ 231 847  inh.) * population change rate (0,88) =231 847 * 0,88 = 204 025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Assessing the internal disparities in the Capital region, the city and suburbs of Vilnius are more often characterized by environmental and climate change challenges, while other areas lag behind in social terms and in accessibility to public services. Therefore, it is assumed that the strategy of Vilnius city and suburbs will more likely contribute to the SO's supported by the Cohesion Fund, and the strategy of the functional area will more often choose social goals.
Therefore target value is set equal to population of territories other than urban areas = 204 025.
2024 target value = 0 due to the complexity of planning and implementation of integrated strategies (multiple sectors, multiple territories, multiple levels of governance).</t>
  </si>
  <si>
    <t>contributions to strategies</t>
  </si>
  <si>
    <t>Managing Authority monitoring system</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</si>
  <si>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</si>
  <si>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2 biggest cities (Kaunas, Klaipėda)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 2.
2024 target value = 0 due to the complexity of planning and implementation of integrated strategies (multiple sectors, multiple territories, multiple levels of governance).</t>
  </si>
  <si>
    <t>Action supports the integrated territorial strategies, which also includes support from action 4.8.6, therefore is eliminated due to avoid double counting.</t>
  </si>
  <si>
    <t>Strategies for integrated territorial development supported</t>
  </si>
  <si>
    <t>output</t>
  </si>
  <si>
    <t xml:space="preserve">0
</t>
  </si>
  <si>
    <t>PO2 Greener Europe</t>
  </si>
  <si>
    <r>
      <t xml:space="preserve">SO 2.v </t>
    </r>
    <r>
      <rPr>
        <sz val="11"/>
        <rFont val="Calibri"/>
        <family val="2"/>
        <scheme val="minor"/>
      </rPr>
      <t>Promoting access to water and sustainable water management</t>
    </r>
  </si>
  <si>
    <t>Number of contributions to strategies for integrated territorial development 
reported by each specific objective contributing from the Funds in line with 
CPR Article 28 (a) and (c).
The indicator values therefore measure, at specific objective level, the 
discrete number of financial contributions to territorial strategies.
This indicator does not cover CLLD strategies which are counted under 
RCO80</t>
  </si>
  <si>
    <t xml:space="preserve">Managing Authority monitoring system
</t>
  </si>
  <si>
    <t>Upon completion of output of the first supported project under the 
territorial strategy</t>
  </si>
  <si>
    <t xml:space="preserve"> Rule 1: Double counting removed at the level of the specific objective
A strategy supported through several projects in the same specific objective 
should be counted once.</t>
  </si>
  <si>
    <t>Rule 1: Reporting by specific objective Forecast for selected projects and achieved values, both cumulative to date (CPR Annex VII, Table 6).</t>
  </si>
  <si>
    <t>Rule 1: Reporting by specific objective
Forecast for selected projects and achieved values, both cumulative to date 
(CPR Annex VII, Table 3).</t>
  </si>
  <si>
    <t>Not required. Specific output indicator</t>
  </si>
  <si>
    <t xml:space="preserve">Aggregating the values reported across specific objectives will count the 
number of contributions but not the (net) number of integrated territorial 
development strategies.
</t>
  </si>
  <si>
    <t>Population covered by projects in the framework of strategies for 
integrated territorial development</t>
  </si>
  <si>
    <t xml:space="preserve">Number of persons covered by projects supported by the Funds in the 
framework of strategies for integrated territorial development.
</t>
  </si>
  <si>
    <t>Supported projects</t>
  </si>
  <si>
    <t xml:space="preserve">Upon completion of output in the supported project </t>
  </si>
  <si>
    <t>Rule 1: Double counting removed at the level of the specific objective
Double counting of population covered by several projects for the same 
strategy in the same specific objective should be removed</t>
  </si>
  <si>
    <t>Captal -1, MWR - 2</t>
  </si>
  <si>
    <t>Capital - 204.025, MWR - 189.906</t>
  </si>
  <si>
    <r>
      <rPr>
        <b/>
        <sz val="11"/>
        <rFont val="Times New Roman"/>
        <family val="1"/>
      </rPr>
      <t>Integral care services</t>
    </r>
    <r>
      <rPr>
        <sz val="11"/>
        <rFont val="Times New Roman"/>
        <family val="1"/>
      </rPr>
      <t xml:space="preserve"> - social care and nursing at a person's home. Integral care services are provided to the elderly, adults with disabilities, children with disabilities. 
</t>
    </r>
    <r>
      <rPr>
        <b/>
        <sz val="11"/>
        <rFont val="Times New Roman"/>
        <family val="1"/>
      </rPr>
      <t>Social care</t>
    </r>
    <r>
      <rPr>
        <sz val="11"/>
        <rFont val="Times New Roman"/>
        <family val="1"/>
      </rPr>
      <t xml:space="preserve"> is a set of services that provide complex assistance to a person who needs constant specialist care (source: Law on Social Services of the Republic of Lithuania).
</t>
    </r>
    <r>
      <rPr>
        <b/>
        <sz val="11"/>
        <rFont val="Times New Roman"/>
        <family val="1"/>
      </rPr>
      <t xml:space="preserve">Nursing </t>
    </r>
    <r>
      <rPr>
        <sz val="11"/>
        <rFont val="Times New Roman"/>
        <family val="1"/>
      </rPr>
      <t xml:space="preserve">is a part of personal health care that includes health education, strengthening and preservation, prevention of diseases and risk factors, physical, mental and social care of healthy and sick persons (source: Law on the Health System of the Republic of Lithuania).
</t>
    </r>
    <r>
      <rPr>
        <b/>
        <sz val="11"/>
        <rFont val="Times New Roman"/>
        <family val="1"/>
      </rPr>
      <t>Elderly person</t>
    </r>
    <r>
      <rPr>
        <sz val="11"/>
        <rFont val="Times New Roman"/>
        <family val="1"/>
      </rPr>
      <t xml:space="preserve"> - a person of retirement age who, due to age, has partially or completely lost the ability to independently take care of personal (family) life and participate in public life (source: Law on Social Services of the Republic of Lithuania).
</t>
    </r>
    <r>
      <rPr>
        <b/>
        <sz val="11"/>
        <rFont val="Times New Roman"/>
        <family val="1"/>
      </rPr>
      <t>Adult with a disability</t>
    </r>
    <r>
      <rPr>
        <sz val="11"/>
        <rFont val="Times New Roman"/>
        <family val="1"/>
      </rPr>
      <t xml:space="preserve"> - a person for whom the level of working capacity of 55 per cent or less or the level of special needs has been established in accordance with the Law on Social Integration of the Disabled and who has partially or completely lost the ability to take care of personal (family) life and participate in public life (source: Law on Social Services of the Republic of Lithuania).
</t>
    </r>
    <r>
      <rPr>
        <b/>
        <sz val="11"/>
        <rFont val="Times New Roman"/>
        <family val="1"/>
      </rPr>
      <t>Child with a disability</t>
    </r>
    <r>
      <rPr>
        <sz val="11"/>
        <rFont val="Times New Roman"/>
        <family val="1"/>
      </rPr>
      <t xml:space="preserve"> - a child for whom the level of disability has been determined in accordance with the procedure established by the Law on Social Integration of the Disabled and who has not partially or completely acquired age  appropriate independence due to the disability and whose opportunities for education and participation in the life of society are limited (source: Law on Social Services of the Republic of Lithuania.</t>
    </r>
  </si>
  <si>
    <r>
      <rPr>
        <b/>
        <sz val="11"/>
        <rFont val="Times New Roman"/>
        <family val="1"/>
        <charset val="186"/>
      </rPr>
      <t xml:space="preserve">Recipient of an integral care service </t>
    </r>
    <r>
      <rPr>
        <sz val="11"/>
        <rFont val="Times New Roman"/>
        <family val="1"/>
        <charset val="186"/>
      </rPr>
      <t xml:space="preserve">- an elderly person, an adult with a disability, a child with a disability receiving integral care services. 
</t>
    </r>
    <r>
      <rPr>
        <b/>
        <sz val="11"/>
        <rFont val="Times New Roman"/>
        <family val="1"/>
        <charset val="186"/>
      </rPr>
      <t>Elderly person</t>
    </r>
    <r>
      <rPr>
        <sz val="11"/>
        <rFont val="Times New Roman"/>
        <family val="1"/>
        <charset val="186"/>
      </rPr>
      <t xml:space="preserve"> - a person of retirement age who, due to age, has partially or completely lost the ability to independently take care of personal (family) life and participate in public life (source: Law on Social Services of the Republic of Lithuania).
</t>
    </r>
    <r>
      <rPr>
        <b/>
        <sz val="11"/>
        <rFont val="Times New Roman"/>
        <family val="1"/>
        <charset val="186"/>
      </rPr>
      <t>Adult with a disability</t>
    </r>
    <r>
      <rPr>
        <sz val="11"/>
        <rFont val="Times New Roman"/>
        <family val="1"/>
        <charset val="186"/>
      </rPr>
      <t xml:space="preserve"> - a person for whom the level of working capacity of 55 per cent or less or the level of special needs has been established in accordance with the Law on Social Integration of the Disabled and who has partially or completely lost the ability to take care of personal (family) life and participate in public life (source: Law on Social Services of the Republic of Lithuania).
</t>
    </r>
    <r>
      <rPr>
        <b/>
        <sz val="11"/>
        <rFont val="Times New Roman"/>
        <family val="1"/>
        <charset val="186"/>
      </rPr>
      <t>Child with a disability</t>
    </r>
    <r>
      <rPr>
        <sz val="11"/>
        <rFont val="Times New Roman"/>
        <family val="1"/>
        <charset val="186"/>
      </rPr>
      <t xml:space="preserve"> - a child for whom the level of disability has been determined in accordance with the procedure established by the Law on Social Integration of the Disabled and who has not partially or completely acquired age  appropriate independence due to the disability and whose opportunities for education and participation in the life of society are limited (source: Law on Social Services of the Republic of Lithuania.
</t>
    </r>
    <r>
      <rPr>
        <b/>
        <sz val="11"/>
        <rFont val="Times New Roman"/>
        <family val="1"/>
        <charset val="186"/>
      </rPr>
      <t>Social care</t>
    </r>
    <r>
      <rPr>
        <sz val="11"/>
        <rFont val="Times New Roman"/>
        <family val="1"/>
        <charset val="186"/>
      </rPr>
      <t xml:space="preserve"> is a set of services that provide complex assistance to a person who needs constant specialist care (source: Law on Social Services of the Republic of Lithuania).
</t>
    </r>
    <r>
      <rPr>
        <b/>
        <sz val="11"/>
        <rFont val="Times New Roman"/>
        <family val="1"/>
        <charset val="186"/>
      </rPr>
      <t>Nursing</t>
    </r>
    <r>
      <rPr>
        <sz val="11"/>
        <rFont val="Times New Roman"/>
        <family val="1"/>
        <charset val="186"/>
      </rPr>
      <t xml:space="preserve"> is a part of personal health care that includes health education, strengthening and preservation, prevention of diseases and risk factors, physical, mental and social care of healthy and sick persons (source: Law on the Health System of the Republic of Lithuania).</t>
    </r>
  </si>
  <si>
    <t xml:space="preserve">It is planned that 7.663  Mid-West region specialists will participate in qualification improvement and retraining activities. The intermediate value will be ~ 12% of the final value of the indicator. The preliminary average price for one specialist qualification improvement/retraining is about 705 EUR, the financing of the activity will amount to about 5.398.812 EUR (7.663 x 705 = 5.402.415 EUR). </t>
  </si>
  <si>
    <t>In the Mid-west region, it is planned to finance the retraining of 300 ambulance drivers by obtaining a paramedic qualification. The preliminary price of the 2-year retraining courses is 4.000 EUR and a total amount of 1.200.000 EUR is planned for this activity (300 x 4.000 = 1.200.000 EUR). It is also planned to improve the qualifications of at least 15.837 doctors and nurses. According to the data of the projects of the 2014-2020 EU funding period, it is planned on average to allocate about 944 EUR for the professional development of one specialist and the amount of funding will be about 14.951.188 EUR. As the activities are related to the transformation of service provision based on the cooperation model, the activities are expected to start no earlier than 2023. Therefore, the Milestone value of the indicator is planned to be 0.</t>
  </si>
  <si>
    <t>It is planned that at least 6.000 specialists will participate in qualification improvement/retraining activities in the Mid-West region. Raising the qualification of one specialist providing long-term care services (re-qualification) will have a preliminary cost of about 1.000 EUR (duration about 120 hours), the funding for this activity will amount to about 6.000.000 EUR (6.000 x 1.000 = 6.000.000 EUR). The intermediate value will be 0 percent, since the implementation of the measure is planned no earlier than 2023.</t>
  </si>
  <si>
    <t>Persons receiving long - term care services (Asmenys, gavę ilgalaikės priežiūros paslaugas)</t>
  </si>
  <si>
    <t>In line with 2014-2020 EU investment experience, it is planned that health literacy improvement programs/training will be completed and at least 80% of participants will acquire health literacy competences (theoretical knowledge, practical skills).
The baseline was determined on the basis of the survey of persons participating in the project activities carried out during the period of the European Union financial support for 2014-2020 (measure "Promotion of a healthy lifestyle at the regional level").</t>
  </si>
  <si>
    <t>In line with 2014-2020 EU investment experience, it is planned that at least 90% of the professionals involved in the activities will gain/improve qualifications. The Baseline value was determined by reference to similar indicator of EU investment period 2014-2020 used by Ministry of education, science and sport (Provide opportunities and incentives for lifelong learning by ensuring efficient support for the enhancement of competence) and its achievement in 2021.</t>
  </si>
  <si>
    <t>According to the expert assessment, it is estimated that 80 procent percent of those who have received public health services will rate their quality as good. Baseline is set according to study on adult lifestyle monitoring carried out by municipal public health offices (y 2018) and coordinated by the Institute of Hygiene in Lithuania.</t>
  </si>
  <si>
    <t>According to the expert assessment, it is estimated that 40 percent of family members / guardians of children with psychosocial disabilities will appreciate the services received. These are new funded activities, no research or surveys have been carried out on this topic and there is no historical data to determine the baseline value of the indicator (Baseline is 0).</t>
  </si>
  <si>
    <t>In line with 2014-2020 EU investment experience, approximately 70% of people are expected to improve the quality of life by participating in the test/introduction of an innovative model of service provision.
During the 2014-2020 investment period of the European Union, pilot projects are being implemented under the measure "Improving the quality and accessibility of health care for the target population by implementing innovative and efficient health care models". The study will be conducted only after the completion of project activities. Since we do not have data, we set the baseline value - 0.</t>
  </si>
  <si>
    <t>According to the expert assessment, it is estimated that new or improved mental health services will improve quality of life of at least 25% persons in target groups.  These are new funded activities, no research or surveys have been carried out on this topic and there is no historical data to determine the baseline value of the indicator (Baseline is 0).</t>
  </si>
  <si>
    <t>In line with 2014-2020 with EU investment experience, at least 90% of the professionals involved in these activities are expected to acquire/improve qualifications. The Baseline value was determined by reference to similar indicator of EU investment period 2014-2020 used by Ministry of education, science and sport (Provide opportunities and incentives for lifelong learning by ensuring efficient support for the enhancement of competence) and its achievement in 2021.</t>
  </si>
  <si>
    <t>The baseline was determined on the basis of the survey of patients which was carried out during the implementation of the project "Patient Involvement Instruments for Improving the Quality of Health Services".
The final value was determined by evaluating the activities planned for financing (testing and implementation of new service delivery models) - 70%.</t>
  </si>
  <si>
    <t>These are new funded activities, no research or surveys have been carried out on this topic and there is no historical data to determine the baseline value of the indicator (Baseline is 0).
According to research data, about 80% of the patients participating in the projects are expected to provide a positive assessment. A study was conducted on the satisfaction of the population with public health services.</t>
  </si>
  <si>
    <t>In line with 2014-2020 EU investment experience, it is planned that at least 80% of the professionals worked in healthcare facilities for at least two years after participating in the activities. 
The project financed by the investments of the European Union funds for 2014-2020 is currently being implemented, data are not available, therefore the baseline value is set to 0.</t>
  </si>
  <si>
    <t>In line with 2014-2020 EU investment experience, it is planned that at least 80% of the professionals involved in the activities will gain qualifications.
The project financed by the investments of the European Union funds for 2014-2020 is currently being implemented. The indicator value achieved in 2021 is 17%, therefore the baseline value is set at 17%.</t>
  </si>
  <si>
    <t>Capital region – 75 
Mid-West region – 75</t>
  </si>
  <si>
    <t>Capital region – 38
Mid-West region – 38</t>
  </si>
  <si>
    <t>Capital Region –  58
Mid-West region – 58</t>
  </si>
  <si>
    <t>Related with output indicator "Persons who participated in health literacy improvement activities" and "Number of supported public administrations or public services at national, regional or local level".</t>
  </si>
  <si>
    <t xml:space="preserve">
Mid-West region – 56</t>
  </si>
  <si>
    <t>Related with output indicator "Personal health care institutions that have implemented pilot projects for the empowerment, attraction and retention of health care professionals" and "Persons who have participated in qualification acquisition activities".</t>
  </si>
  <si>
    <t>Mid-West region – 17</t>
  </si>
  <si>
    <t>Total expected number of territorial strategies is equal to number of territorial strategies for sustainable urban development (1) + functional zones strategies (1) = 2.
Maximum number of territorial strategies for sustainable urban development is equal to number of regional centres in a corresponding NUTS-2 region (1 city, Vilnius), assuming that it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region contains 1 NUTS-3 region – Vilnius county).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Value of indicator 2024 "0", because achievement upon completion in the first supported projects.</t>
  </si>
  <si>
    <t>Specific objective – 4.11 (4.8). Enhancing equal and timely access to quality, sustainable and affordable services, including services that promote the access to housing and person-centred care including healthcare; modernising social protection systems, including promoting access to social protection, with a particular focus on children and disadvantaged groups; improving accessibility including for persons with disabilities, effectiveness and resilience of healthcare systems and long-term care services</t>
  </si>
  <si>
    <t>4.11.1 (4.8.1).To ensure transition from institutional care to community services (Užtikrinti perėjimą nuo institucinės globos prie bendruomeninių paslaugų)</t>
  </si>
  <si>
    <t>4.11.2 (4.8.2). To develop integrated services for families (Vystyti kompleksines paslaugas šeimoms)</t>
  </si>
  <si>
    <t>4.11.3 (4.8.3). Improving availability of and accessibility to services for children at risk of poverty or social exclusion through the Child Guarantee System implementation (Paslaugų vaikams, kuriems gresia skurdas arba socialinė atskirtis prieinamumo didinimas įgyvendinant Vaiko garantijų sistemą)</t>
  </si>
  <si>
    <t>4.11.4 (4.8.4). To carry out rehabilitation and reintegration of persons addicted to psychoactive substances (Vykdyti nuo psichoaktyvių medžiagų priklausomų asmenų psichosocialinę reabilitaciją ir reintegraciją)</t>
  </si>
  <si>
    <t>4.11.5 (4.8.5). Developing a model for sharing social public services between non-governmental and community organisations (Vystyti socialinės srities viešųjų paslaugų pasidalijimo su nevyriausybinėmis ir bendruomeninėmis organizacijomis modelį)</t>
  </si>
  <si>
    <t>4.11.6 (4.8.6). Promote preventive measures to strengthen public health and psychological resilience (Skatinti prevencines priemones, stiprinančias visuomenės sveikatą bei psichologinę gerovę ir atsparumą)</t>
  </si>
  <si>
    <t>4.11.7 (4.8.7). Strengthen primary health care (Stiprinti pirminę sveikatos priežiūrą)</t>
  </si>
  <si>
    <t>4.11.8 (4.8.8). Improving access to high quality specialised healthcare (Gerinti aukštos kokybės specializuotos sveikatos priežiūros prieinamumą)</t>
  </si>
  <si>
    <t>4.11.9 (4.8.9). Develop a long-term care system (Plėtoti ilgalaikės priežiūros sistemą)</t>
  </si>
  <si>
    <t>4.11.10 (4.8.10). Ensuring the supply of health professionals (Užtikrinti sveikatos specialistų pasiūlą)</t>
  </si>
  <si>
    <t>Justification for the proposed change 2025-12</t>
  </si>
  <si>
    <r>
      <rPr>
        <b/>
        <sz val="11"/>
        <rFont val="Calibri"/>
        <family val="2"/>
        <charset val="186"/>
        <scheme val="minor"/>
      </rPr>
      <t>Taking into account the geopolitical situation and responding to the need to strengthen the preparedness of health professionals and the population for emergencies and threats, part of the funds allocated to new priorities.</t>
    </r>
    <r>
      <rPr>
        <sz val="11"/>
        <rFont val="Calibri"/>
        <family val="2"/>
        <charset val="186"/>
        <scheme val="minor"/>
      </rPr>
      <t xml:space="preserve">
The financing of the activities will amount to approximately </t>
    </r>
    <r>
      <rPr>
        <b/>
        <sz val="11"/>
        <rFont val="Calibri"/>
        <family val="2"/>
        <charset val="186"/>
        <scheme val="minor"/>
      </rPr>
      <t>21,882,353 EUR</t>
    </r>
    <r>
      <rPr>
        <sz val="11"/>
        <rFont val="Calibri"/>
        <family val="2"/>
        <charset val="186"/>
        <scheme val="minor"/>
      </rPr>
      <t>. Preliminary average amount of funds per person about 6,000 EUR. It is estimated that the services will be received by 21,882,353 / 6,000 =  3,647 persons. The intermediate value will be 0 percent, since the implementation of the measure is planned no earlier than 2023.</t>
    </r>
  </si>
  <si>
    <t>General comments</t>
  </si>
  <si>
    <t>The co-financing rate has been revised, but the calculation of the indicator targets is still based on the previous rate.</t>
  </si>
  <si>
    <r>
      <rPr>
        <sz val="11"/>
        <rFont val="Calibri"/>
        <family val="2"/>
      </rPr>
      <t>Persons involved in</t>
    </r>
    <r>
      <rPr>
        <strike/>
        <sz val="11"/>
        <rFont val="Calibri"/>
        <family val="2"/>
      </rPr>
      <t xml:space="preserve"> </t>
    </r>
    <r>
      <rPr>
        <sz val="11"/>
        <rFont val="Calibri"/>
        <family val="2"/>
      </rPr>
      <t>health literacy improvement activities</t>
    </r>
    <r>
      <rPr>
        <sz val="11"/>
        <rFont val="Calibri"/>
        <family val="2"/>
        <scheme val="minor"/>
      </rPr>
      <t xml:space="preserve"> (Asmenys dalyvavę sveikatos raštingumo didinimo veiklose)</t>
    </r>
  </si>
  <si>
    <t>Capital region – 22500
Mid-West region – 119535</t>
  </si>
  <si>
    <t>PO 4. A more socially responsible Europe</t>
  </si>
  <si>
    <t xml:space="preserve">SO 4.10. Improve the accessibility, efficiency and sustainability of healthcare systems and long-term care services </t>
  </si>
  <si>
    <t>The monitoring indicator is considered to have been achieved when the person participated in the project activities at least 80% of scheduled time per person and is included for the first time in the list of project participants</t>
  </si>
  <si>
    <t>Persons who have participated in health literacy activities are summed up. The same person participating in other project activities is counted once. Duplicates are eliminated at the project level.</t>
  </si>
  <si>
    <t>Unique individuals who have participated in health literacy activities are counted. 
Reporting by specific objective Forecast for selected projects and achieved values, both cumulative to date  (CPR Annex VII, Table 3).</t>
  </si>
  <si>
    <t>Related to the result indicators "Share of persons after participation in the activities, who have improved competence in health literacy" and "Share of persons who appreciate the quality of public health care services"</t>
  </si>
  <si>
    <t xml:space="preserve">No examples </t>
  </si>
  <si>
    <t>Capital region – 1600
Mid-West region – 30885</t>
  </si>
  <si>
    <t xml:space="preserve">Specialists - are specialists performing personal health care activities, public and pharmaceutical specialists.                                                                 
Health care professionals - persons who have specialist licenses for the practice of health care as doctors, nurses and midwives, as well as public health care activity licenses issued by the State Accreditation Service for Health Care Activities under the Ministry of Health.                                                                                                                                     
Qualifications improvement - is non-formal education aimed at deepening or updating the knowledge, abilities and practical skills required for professional activities.
Re-qualification - is the acquisition of a new professional qualification in order to carry out a new activity.
ESF+ -   European Social Fund +.   
Participation in qualification development / retraining activities - participation in ESF + funded professional development / re-qualification activities. </t>
  </si>
  <si>
    <t>The monitoring indicator is considered to have been achieved when the person has participated in the project qualification improvement activity for at least 80% of time provoded for one person and is included in the list of project participants for the first time / when the person has participated in the project re-qualification activities and received a document confirming this and he / she is included in the list of project participants for the first time</t>
  </si>
  <si>
    <t>Persons who have participated in qualification development / re-qualificaiton activities are summed up. The same person participating in other project activities is counted once. Duplicates are eliminated at the project level.</t>
  </si>
  <si>
    <t>Unique persons who have participated in qualification development / re-qualificaiton activities are counted. 
Reporting by specific objective Forecast for selected projects and achieved values, both cumulative to date  (CPR Annex VII, Table 3).</t>
  </si>
  <si>
    <t xml:space="preserve">Related to result indicators "Share of specialists after participation in the activities, who have mastered / improved qualifications" </t>
  </si>
  <si>
    <t xml:space="preserve">
Mid-West region – 6125</t>
  </si>
  <si>
    <t xml:space="preserve">Target group - people with mental and behavioral disorders or people at increased risk of mental and behavioral disorders.
Mental health care service - a personal or public mental health care service. Personal mental health services - are services provided by a personal health care professional intended to help a patient with a mental or behavioral disorder to recover and / or enhance mental health, to adapt to and return to society. Public mental health care services - are services designed to implement the prevention of mental and behavioral disorders, to preserve and strengthen public mental health.
New or improved service - a service that has not been previously provided, or a service for which the qualification of the specialists involved in the provision, the organization of service provision or material conditions of service provision (infrastructure, technologies, equipment) has been improved.
</t>
  </si>
  <si>
    <t>The monitoring indicator is considered to be achieved when the person is given at least 80% of services, intended for one person and is included for the first time in the list of project participants to whom the services are provided</t>
  </si>
  <si>
    <t>The persons who have received at least one service provided for in the project are summed up. The same person receiving different services during the implementation of the same project is counted once. Duplicates are eliminated at the project level</t>
  </si>
  <si>
    <r>
      <rPr>
        <sz val="11"/>
        <rFont val="Calibri"/>
        <family val="2"/>
      </rPr>
      <t>Unique persons who have received at least one service provided for in the project are counted.
Reporting by specific objective Forecast for achieved values, cumulative to date (CPR Annex VII, Table 3A)</t>
    </r>
  </si>
  <si>
    <t xml:space="preserve">Related to the result indicators "Share of persons from target groups whose quality of life has been improved by receiving new or improved mental health services". </t>
  </si>
  <si>
    <t xml:space="preserve">
Mid-West region – 3647</t>
  </si>
  <si>
    <t>The monitoring indicator is considered to be achieved when a person is provided with at least one long-term service and is included in the list of project participants for whom the services are provided for the first time</t>
  </si>
  <si>
    <t>Persons receiving long-term care services are sumed up. The same person receiving different services during the implementation of the same project is counted once. Duplicates are eliminated at the project level</t>
  </si>
  <si>
    <r>
      <rPr>
        <sz val="11"/>
        <rFont val="Calibri"/>
        <family val="2"/>
      </rPr>
      <t>Unique individuals who have received long-term care services are counted. 
Reporting by specific objective Forecast for achieved values, cumulative to date (CPR Annex VII, Table  3A)</t>
    </r>
  </si>
  <si>
    <t xml:space="preserve">Related to the result indicators "Long-term maintenance service recipients favouring the quality of received services" </t>
  </si>
  <si>
    <r>
      <rPr>
        <strike/>
        <sz val="11"/>
        <rFont val="Calibri"/>
        <family val="2"/>
        <charset val="186"/>
        <scheme val="minor"/>
      </rPr>
      <t xml:space="preserve">According to Statistics Lithuania, about 824.000 inhabitants live in the capital region. It is planned that about 3% of the region's population will participate in health literacy training and the number of persons will be at least 25.000 (824.000 x 0,03 ≈ 25.000). Based on the experience of the 2014-2020 programming period, the intermediate value is not less than 10% of the final value of the indicator. On average, the cost of improving one person's health literacy is about 160 EUR and the funding for the Capital region will amount to about 4.000.000 EUR (25.000 x 160 = 4.000.000). </t>
    </r>
    <r>
      <rPr>
        <sz val="11"/>
        <rFont val="Calibri"/>
        <family val="2"/>
        <charset val="186"/>
        <scheme val="minor"/>
      </rPr>
      <t xml:space="preserve">
</t>
    </r>
    <r>
      <rPr>
        <b/>
        <sz val="11"/>
        <rFont val="Calibri"/>
        <family val="2"/>
        <charset val="186"/>
        <scheme val="minor"/>
      </rPr>
      <t xml:space="preserve">Taking into account the geopolitical situation and responding to the need to strengthen the preparedness of health professionals and the population for emergencies and threats, part of the funds allocated to new priorities.
The cost calculation principles are being revised as a fixed unit rate for general skills training costs has been established, which applies to health literacy activities.The financing of the activities will amount to approximately 3,832,000 EUR. According to expert estimates, the duration of health literacy improvement activities would be approximately 12 hours on average (the duration of different activities varies, calculated based on the estimated preliminary average duration). The preliminary average amount of funds per person is approximately 170 EUR (avg. 12 hours x 13,96 EUR / hour ("Flat-rate unit cost for one hour of general competence training per participant“)  ~ 170 EUR). 
The fixed unit rate for general skills training expenses was approved at a later stage, and the calculations were based on more recent financial data available at that time than those used during the preparation of the IP. Therefore, the cost per person is higher than initially estimated.
 It is estimated that the services will be received by 3,832,000 / 170 =  22,500 persons. 2024 milestone remains the same.
</t>
    </r>
    <r>
      <rPr>
        <sz val="11"/>
        <rFont val="Calibri"/>
        <family val="2"/>
        <charset val="186"/>
        <scheme val="minor"/>
      </rPr>
      <t xml:space="preserve">
</t>
    </r>
  </si>
  <si>
    <r>
      <rPr>
        <strike/>
        <sz val="11"/>
        <rFont val="Calibri"/>
        <family val="2"/>
        <charset val="186"/>
        <scheme val="minor"/>
      </rPr>
      <t xml:space="preserve">According to the data of Lithuanian Department of Statistics, the  Mid-West Lithuania region is home to about 1.966.000 inhabitants. Since the Mid-West region is less developed, it is expected to attract up to 7% of the population to participate in health literacy activities. The final value of the indicator will reach about 136.000 persons (1.966.000 x 0,07 ≈ 136.000). The intermediate value will be 10% of the final value of the indicator. The average preliminary cost of one person's health literacy activities is about 160 EUR and the financing for the Capital region will be about 21,75 million EUR (136.000 x 160 = 21.760.000~21.749.809 EUR). </t>
    </r>
    <r>
      <rPr>
        <b/>
        <sz val="11"/>
        <rFont val="Calibri"/>
        <family val="2"/>
        <charset val="186"/>
        <scheme val="minor"/>
      </rPr>
      <t xml:space="preserve">
Taking into account the geopolitical situation and responding to the need to strengthen the preparedness of health professionals and the population for emergencies and threats, part of the funds allocated to new priorities.
The cost calculation principles are being revised as a fixed unit rate for general skills training costs has been established, which applies to health literacy activities.The financing of the activities will amount to approximately 20,320,950 EUR. According to expert estimates, the duration of health literacy improvement activities would be approximately 12 hours on average (the duration of different activities varies, calculated based on the estimated preliminary average duration). The preliminary average amount of funds per person is approximately 170 EUR (avg. 12 hours x 13,96 EUR / hour ("Flat-rate unit cost for one hour of general competence training per participant“)  ~ 170 EUR).
The fixed unit rate for general skills training expenses was approved at a later stage, and the calculations were based on more recent financial data available at that time than those used during the preparation of the IP. Therefore, the cost per person is higher than initially estimated.
It is estimated that the services will be received by 20,320,950 / 170 =  119,535 persons. 2024 milestone remains the same.
</t>
    </r>
  </si>
  <si>
    <r>
      <rPr>
        <b/>
        <sz val="11"/>
        <rFont val="Calibri"/>
        <family val="2"/>
        <charset val="186"/>
        <scheme val="minor"/>
      </rPr>
      <t xml:space="preserve">Taking into account the geopolitical situation and responding to the need to strengthen the preparedness of health professionals and the population for emergencies and threats, part of the funds allocated to new priorities.  </t>
    </r>
    <r>
      <rPr>
        <sz val="11"/>
        <rFont val="Calibri"/>
        <family val="2"/>
        <charset val="186"/>
        <scheme val="minor"/>
      </rPr>
      <t xml:space="preserve">
</t>
    </r>
    <r>
      <rPr>
        <b/>
        <sz val="11"/>
        <rFont val="Calibri"/>
        <family val="2"/>
        <charset val="186"/>
        <scheme val="minor"/>
      </rPr>
      <t xml:space="preserve">The cost calculation principles of improving the qualifications of healthcare professionals  are being revised as a fixed unit rates for training courses have been established. The financing of the activities will amount to approximately 3,497,094 EUR.  It is planned to finance the improvement of healthcare professionals' qualifications by applying fixed unit rates: „Fixed unit rate per person per hour for training courses aimed at improving the qualifications of healthcare and/or pharmaceutical professionals, where medical simulation equipment is not used to improve practical skills during the training (except for management and psychosocial training)“ (8,06 Eur) and „Fixed unit rate per person per hour for training courses for the improvement of the qualifications of healthcare and/or pharmaceutical professionals for training courses of a managerial and psychosocial nature“ (17,62 EUR). The duration of the training depends on the professional qualifications of the healthcare specialists (doctor, nurse, etc.) and the range of topics planned for professional development. Taking this into account, a preliminary average training duration has been determined based on expert assessment, applying different fixed rates. It is planned to train 4,090 people using the first fixed unit rate - an average training duration of 48 hours (8,06 x 48 x 4,090  ~ 1,582,339 EUR). It is planned to train 2,860 people using the second fixed unit rate, an average training duration of 38 hours (17,62 x 38 x 2,860 ~ 1,914,755 EUR). </t>
    </r>
    <r>
      <rPr>
        <sz val="11"/>
        <rFont val="Calibri"/>
        <family val="2"/>
        <charset val="186"/>
        <scheme val="minor"/>
      </rPr>
      <t xml:space="preserve">
The intermediate value will be ~ </t>
    </r>
    <r>
      <rPr>
        <b/>
        <sz val="11"/>
        <rFont val="Calibri"/>
        <family val="2"/>
        <charset val="186"/>
        <scheme val="minor"/>
      </rPr>
      <t>13%</t>
    </r>
    <r>
      <rPr>
        <sz val="11"/>
        <rFont val="Calibri"/>
        <family val="2"/>
        <charset val="186"/>
        <scheme val="minor"/>
      </rPr>
      <t xml:space="preserve"> of the final value of the indicator. </t>
    </r>
  </si>
  <si>
    <r>
      <rPr>
        <b/>
        <sz val="11"/>
        <rFont val="Calibri"/>
        <family val="2"/>
        <charset val="186"/>
        <scheme val="minor"/>
      </rPr>
      <t xml:space="preserve">The cost calculation principles are being revised whereas it was decided to direct investments towards pilot projects aimed at introducing new services or new service delivery methods into the national system — testing primary mental health care case management models, adapting multidimensional family therapy programs in the field of addiction, and introducing complex community services in municipalities. In order to achieve the indicator, project funds are allocated not only to the direct provision of services to the target group, but also to other costs related to the provision and implementation of services (preparation of methodological documents, acquisition of theoretical knowledge and skills to work according to new methodologies, the evaluation of project results with a view to implementing effective new methods at the national level).
After assessing the costs of projects that are currently being implemented and those that are planned (as per expert calculations), the preliminary average amount allocated per person is approximately EUR 1,200 (this amount varies among different pilot projects due to differences in the type and intensity of services).
</t>
    </r>
    <r>
      <rPr>
        <b/>
        <strike/>
        <sz val="11"/>
        <rFont val="Calibri"/>
        <family val="2"/>
        <charset val="186"/>
        <scheme val="minor"/>
      </rPr>
      <t>Based on data from ongoing and planned projects (as per expert calculations), and with a view to ensuring the provision of adequate and quality services that contribute to improving individuals’ quality of life — while also taking into account both the need for a higher number of services per person and the increased cost of service provision — the preliminary average cost per individual amounts to approximately EUR 1,200.</t>
    </r>
    <r>
      <rPr>
        <b/>
        <sz val="11"/>
        <rFont val="Calibri"/>
        <family val="2"/>
        <charset val="186"/>
        <scheme val="minor"/>
      </rPr>
      <t xml:space="preserve">
It is estimated that the services will be received by 7,350,000 / 1,200 =  6,125 persons. 
</t>
    </r>
    <r>
      <rPr>
        <sz val="11"/>
        <rFont val="Calibri"/>
        <family val="2"/>
        <charset val="186"/>
        <scheme val="minor"/>
      </rPr>
      <t xml:space="preserve">The intermediate value will be </t>
    </r>
    <r>
      <rPr>
        <b/>
        <sz val="11"/>
        <rFont val="Calibri"/>
        <family val="2"/>
        <charset val="186"/>
        <scheme val="minor"/>
      </rPr>
      <t>~17%</t>
    </r>
    <r>
      <rPr>
        <sz val="11"/>
        <rFont val="Calibri"/>
        <family val="2"/>
        <charset val="186"/>
        <scheme val="minor"/>
      </rPr>
      <t xml:space="preserve"> of the final value of the indicator.</t>
    </r>
  </si>
  <si>
    <r>
      <rPr>
        <b/>
        <sz val="11"/>
        <rFont val="Calibri"/>
        <family val="2"/>
        <charset val="186"/>
        <scheme val="minor"/>
      </rPr>
      <t xml:space="preserve">Taking into account the geopolitical situation and responding to the need to strengthen the preparedness of health professionals and the population for emergencies and threats, part of the funds allocated to new priorities.  </t>
    </r>
    <r>
      <rPr>
        <sz val="11"/>
        <rFont val="Calibri"/>
        <family val="2"/>
        <charset val="186"/>
        <scheme val="minor"/>
      </rPr>
      <t xml:space="preserve">
</t>
    </r>
    <r>
      <rPr>
        <b/>
        <sz val="11"/>
        <rFont val="Calibri"/>
        <family val="2"/>
        <charset val="186"/>
        <scheme val="minor"/>
      </rPr>
      <t xml:space="preserve">The financing of the activities will amount to approximately 7,040,718 EUR.
</t>
    </r>
    <r>
      <rPr>
        <sz val="11"/>
        <rFont val="Calibri"/>
        <family val="2"/>
        <charset val="186"/>
        <scheme val="minor"/>
      </rPr>
      <t xml:space="preserve">It is planned to finance the retraining of 300 ambulance drivers by obtaining a paramedic qualification. The preliminary price of the 2-year retraining courses is 4,000 EUR and a total amount of 1,200,000 EUR is planned for this activity (300 x 4,000 = 1,200,000 EUR).  </t>
    </r>
    <r>
      <rPr>
        <b/>
        <sz val="11"/>
        <rFont val="Calibri"/>
        <family val="2"/>
        <charset val="186"/>
        <scheme val="minor"/>
      </rPr>
      <t>The cost calculation principles of improving the qualifications of healthcare professionals  are being revised as a fixed unit rates for training courses have been established.</t>
    </r>
    <r>
      <rPr>
        <sz val="11"/>
        <rFont val="Calibri"/>
        <family val="2"/>
        <charset val="186"/>
        <scheme val="minor"/>
      </rPr>
      <t xml:space="preserve"> </t>
    </r>
    <r>
      <rPr>
        <b/>
        <sz val="11"/>
        <rFont val="Calibri"/>
        <family val="2"/>
        <charset val="186"/>
        <scheme val="minor"/>
      </rPr>
      <t xml:space="preserve">It is </t>
    </r>
    <r>
      <rPr>
        <b/>
        <strike/>
        <sz val="11"/>
        <rFont val="Calibri"/>
        <family val="2"/>
        <charset val="186"/>
        <scheme val="minor"/>
      </rPr>
      <t>also</t>
    </r>
    <r>
      <rPr>
        <b/>
        <sz val="11"/>
        <rFont val="Calibri"/>
        <family val="2"/>
        <charset val="186"/>
        <scheme val="minor"/>
      </rPr>
      <t xml:space="preserve"> planned to finance the improvement of healthcare professionals' qualifications by applying fixed unit rates: „Fixed unit rate per person per hour for training courses aimed at improving the qualifications of healthcare and/or pharmaceutical professionals, where medical simulation equipment is not used to improve practical skills during the training (except for management and psychosocial training)“ (8,06 EUR) and „Fixed unit rate per person per hour for training courses for the improvement of the qualifications of healthcare and/or pharmaceutical professionals for training courses of a managerial and psychosocial nature“ (17,62 EUR). The duration of the training depends on the professional qualifications of the healthcare specialists (doctor, nurse, etc.) and the range of topics planned for professional development. Taking this into account, a preliminary average training duration has been determined based on expert assessment, applying different fixed rates. It is planned to train 10,065 people using the first fixed unit rate - an average training duration of 48 hours (8,06 x 48 x 10,065  ~ 3,893,947 EUR) and 2,910 people using the second fixed unit rate, an average training duration of 38 hours (17,62 x 38 x 2,910 ~ 1,946,771 EUR).</t>
    </r>
    <r>
      <rPr>
        <sz val="11"/>
        <rFont val="Calibri"/>
        <family val="2"/>
        <charset val="186"/>
        <scheme val="minor"/>
      </rPr>
      <t xml:space="preserve">
As the activities are related to the transformation of service provision based on the cooperation model, the activities are expected to start no earlier than 2023. Therefore, the Milestone value of the indicator is planned to be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</si>
</sst>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_ ;\-0\ "/>
    <numFmt numFmtId="165" formatCode="#,##0.0"/>
    <numFmt numFmtId="166" formatCode="0.0"/>
  </numFmts>
  <fonts count="42">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Calibri"/>
      <family val="2"/>
      <scheme val="minor"/>
    </font>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sz val="11"/>
      <color rgb="FF000000"/>
      <name val="Times New Roman"/>
      <family val="1"/>
      <charset val="186"/>
    </font>
    <font>
      <sz val="8"/>
      <color rgb="FF000000"/>
      <name val="&amp;Quot"/>
      <charset val="1"/>
    </font>
    <font>
      <b/>
      <sz val="11"/>
      <color rgb="FF000000"/>
      <name val="Times New Roman"/>
      <family val="1"/>
      <charset val="186"/>
    </font>
    <font>
      <sz val="11"/>
      <color rgb="FF000000"/>
      <name val="Times New Roman"/>
      <family val="1"/>
      <charset val="186"/>
    </font>
    <font>
      <sz val="12"/>
      <color rgb="FF000000"/>
      <name val="Calibri"/>
      <family val="2"/>
      <charset val="186"/>
    </font>
    <font>
      <sz val="11"/>
      <color rgb="FFFF0000"/>
      <name val="Calibri"/>
      <family val="2"/>
      <charset val="186"/>
      <scheme val="minor"/>
    </font>
    <font>
      <b/>
      <sz val="11"/>
      <color theme="1"/>
      <name val="Calibri"/>
      <family val="2"/>
      <charset val="186"/>
      <scheme val="minor"/>
    </font>
    <font>
      <b/>
      <sz val="11"/>
      <name val="Calibri"/>
      <family val="2"/>
      <charset val="186"/>
      <scheme val="minor"/>
    </font>
    <font>
      <sz val="11"/>
      <name val="Calibri"/>
      <family val="2"/>
      <charset val="186"/>
      <scheme val="minor"/>
    </font>
    <font>
      <sz val="11"/>
      <color rgb="FFFF0000"/>
      <name val="Times New Roman"/>
      <family val="1"/>
      <charset val="186"/>
    </font>
    <font>
      <sz val="11"/>
      <color rgb="FFFF0000"/>
      <name val="Calibri"/>
      <family val="2"/>
      <scheme val="minor"/>
    </font>
    <font>
      <sz val="12"/>
      <color rgb="FFFF0000"/>
      <name val="Calibri"/>
      <family val="2"/>
      <scheme val="minor"/>
    </font>
    <font>
      <b/>
      <sz val="11"/>
      <color rgb="FF000000"/>
      <name val="Times New Roman"/>
      <family val="1"/>
    </font>
    <font>
      <sz val="11"/>
      <color rgb="FF000000"/>
      <name val="Times New Roman"/>
      <family val="1"/>
    </font>
    <font>
      <b/>
      <sz val="11"/>
      <name val="Times New Roman"/>
      <family val="1"/>
    </font>
    <font>
      <sz val="11"/>
      <name val="Times New Roman"/>
      <family val="1"/>
    </font>
    <font>
      <sz val="11"/>
      <name val="Calibri"/>
      <family val="2"/>
      <scheme val="minor"/>
    </font>
    <font>
      <b/>
      <sz val="11"/>
      <name val="Calibri"/>
      <family val="2"/>
      <scheme val="minor"/>
    </font>
    <font>
      <b/>
      <sz val="11"/>
      <color rgb="FFFF0000"/>
      <name val="Calibri"/>
      <family val="2"/>
      <charset val="186"/>
      <scheme val="minor"/>
    </font>
    <font>
      <sz val="11"/>
      <color rgb="FF00B050"/>
      <name val="Calibri"/>
      <family val="2"/>
      <scheme val="minor"/>
    </font>
    <font>
      <sz val="11"/>
      <color rgb="FF000000"/>
      <name val="Calibri"/>
      <family val="2"/>
    </font>
    <font>
      <sz val="12"/>
      <color theme="1"/>
      <name val="Calibri"/>
      <family val="2"/>
      <charset val="186"/>
      <scheme val="minor"/>
    </font>
    <font>
      <sz val="12"/>
      <color rgb="FFFF0000"/>
      <name val="Calibri"/>
      <family val="2"/>
      <charset val="186"/>
      <scheme val="minor"/>
    </font>
    <font>
      <sz val="10"/>
      <color rgb="FFFF0000"/>
      <name val="Calibri"/>
      <family val="2"/>
      <charset val="186"/>
      <scheme val="minor"/>
    </font>
    <font>
      <b/>
      <sz val="11"/>
      <color theme="1"/>
      <name val="Calibri"/>
      <family val="2"/>
      <scheme val="minor"/>
    </font>
    <font>
      <b/>
      <strike/>
      <sz val="11"/>
      <name val="Calibri"/>
      <family val="2"/>
      <charset val="186"/>
      <scheme val="minor"/>
    </font>
    <font>
      <sz val="11"/>
      <name val="Calibri"/>
      <family val="2"/>
    </font>
    <font>
      <strike/>
      <sz val="11"/>
      <name val="Calibri"/>
      <family val="2"/>
    </font>
    <font>
      <strike/>
      <sz val="11"/>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s>
  <cellStyleXfs count="5">
    <xf numFmtId="0" fontId="0" fillId="0" borderId="0"/>
    <xf numFmtId="41" fontId="8" fillId="0" borderId="0" applyFont="0" applyFill="0" applyBorder="0" applyAlignment="0" applyProtection="0"/>
    <xf numFmtId="0" fontId="8" fillId="0" borderId="0"/>
    <xf numFmtId="41" fontId="8" fillId="0" borderId="0" applyFont="0" applyFill="0" applyBorder="0" applyAlignment="0" applyProtection="0"/>
    <xf numFmtId="43" fontId="8" fillId="0" borderId="0" applyFont="0" applyFill="0" applyBorder="0" applyAlignment="0" applyProtection="0"/>
  </cellStyleXfs>
  <cellXfs count="350">
    <xf numFmtId="0" fontId="0" fillId="0" borderId="0" xfId="0"/>
    <xf numFmtId="0" fontId="7" fillId="0" borderId="0" xfId="0" applyFont="1" applyAlignment="1">
      <alignment vertical="center"/>
    </xf>
    <xf numFmtId="0" fontId="7" fillId="0" borderId="0" xfId="0" applyFont="1" applyAlignment="1">
      <alignment horizontal="center" vertical="center"/>
    </xf>
    <xf numFmtId="164" fontId="0" fillId="0" borderId="0" xfId="1" applyNumberFormat="1" applyFont="1" applyAlignment="1">
      <alignment vertical="center"/>
    </xf>
    <xf numFmtId="0" fontId="7" fillId="0" borderId="0" xfId="0" applyFont="1" applyAlignment="1">
      <alignment vertical="center" wrapText="1"/>
    </xf>
    <xf numFmtId="0" fontId="7" fillId="0" borderId="0" xfId="0" applyFont="1" applyAlignment="1">
      <alignment wrapText="1"/>
    </xf>
    <xf numFmtId="0" fontId="7" fillId="0" borderId="0" xfId="0" applyFont="1" applyAlignment="1">
      <alignment horizontal="center" vertical="center" wrapText="1"/>
    </xf>
    <xf numFmtId="0" fontId="9" fillId="0" borderId="0" xfId="0" applyFont="1" applyAlignment="1">
      <alignment vertical="center"/>
    </xf>
    <xf numFmtId="0" fontId="9" fillId="0" borderId="1" xfId="0" applyFont="1" applyBorder="1" applyAlignment="1">
      <alignment vertical="top" wrapText="1"/>
    </xf>
    <xf numFmtId="0" fontId="9" fillId="2" borderId="1" xfId="0" applyFont="1" applyFill="1" applyBorder="1" applyAlignment="1">
      <alignment vertical="top" wrapText="1"/>
    </xf>
    <xf numFmtId="0" fontId="10" fillId="0" borderId="1" xfId="0" applyFont="1" applyBorder="1" applyAlignment="1">
      <alignment vertical="top" wrapText="1"/>
    </xf>
    <xf numFmtId="0" fontId="9" fillId="0" borderId="1" xfId="0" applyFont="1" applyBorder="1" applyAlignment="1">
      <alignment horizontal="center" vertical="top" wrapText="1"/>
    </xf>
    <xf numFmtId="0" fontId="11" fillId="0" borderId="1" xfId="0" applyFont="1" applyBorder="1" applyAlignment="1">
      <alignment vertical="top" wrapText="1"/>
    </xf>
    <xf numFmtId="0" fontId="11" fillId="0" borderId="0" xfId="0" applyFont="1" applyAlignment="1">
      <alignment vertical="top" wrapText="1"/>
    </xf>
    <xf numFmtId="0" fontId="11" fillId="0" borderId="1" xfId="0" applyFont="1" applyBorder="1" applyAlignment="1">
      <alignment horizontal="left" vertical="top" wrapText="1"/>
    </xf>
    <xf numFmtId="0" fontId="12" fillId="0" borderId="1" xfId="0" applyFont="1" applyBorder="1" applyAlignment="1">
      <alignment vertical="top" wrapText="1"/>
    </xf>
    <xf numFmtId="164" fontId="9" fillId="0" borderId="0" xfId="1" applyNumberFormat="1" applyFont="1" applyAlignment="1">
      <alignment vertical="center"/>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13" fillId="0" borderId="1" xfId="0" applyFont="1" applyBorder="1" applyAlignment="1">
      <alignment vertical="top" wrapText="1"/>
    </xf>
    <xf numFmtId="0" fontId="14"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11" fillId="0" borderId="3" xfId="0" applyFont="1" applyBorder="1" applyAlignment="1">
      <alignment vertical="top" wrapText="1"/>
    </xf>
    <xf numFmtId="0" fontId="13" fillId="0" borderId="3" xfId="0" applyFont="1" applyBorder="1" applyAlignment="1">
      <alignment vertical="top" wrapText="1"/>
    </xf>
    <xf numFmtId="0" fontId="9" fillId="0" borderId="2" xfId="0" applyFont="1" applyBorder="1" applyAlignment="1">
      <alignment vertical="top" wrapText="1"/>
    </xf>
    <xf numFmtId="0" fontId="17" fillId="0" borderId="0" xfId="0" applyFont="1" applyAlignment="1">
      <alignment wrapText="1"/>
    </xf>
    <xf numFmtId="0" fontId="19" fillId="0" borderId="0" xfId="0" applyFont="1"/>
    <xf numFmtId="0" fontId="0" fillId="3" borderId="0" xfId="0" applyFill="1"/>
    <xf numFmtId="0" fontId="19" fillId="3" borderId="4" xfId="0" applyFont="1" applyFill="1" applyBorder="1" applyAlignment="1">
      <alignment vertical="top" wrapText="1"/>
    </xf>
    <xf numFmtId="0" fontId="19" fillId="3" borderId="8" xfId="0" applyFont="1" applyFill="1" applyBorder="1" applyAlignment="1">
      <alignment vertical="top" wrapText="1"/>
    </xf>
    <xf numFmtId="0" fontId="20" fillId="3" borderId="8" xfId="0" applyFont="1" applyFill="1" applyBorder="1" applyAlignment="1">
      <alignment vertical="top" wrapText="1"/>
    </xf>
    <xf numFmtId="0" fontId="19" fillId="3" borderId="4" xfId="0" applyFont="1" applyFill="1" applyBorder="1" applyAlignment="1">
      <alignment vertical="top"/>
    </xf>
    <xf numFmtId="0" fontId="21" fillId="0" borderId="10" xfId="0" applyFont="1" applyBorder="1" applyAlignment="1">
      <alignment horizontal="center" vertical="center" wrapText="1"/>
    </xf>
    <xf numFmtId="0" fontId="6" fillId="3" borderId="0" xfId="0" applyFont="1" applyFill="1" applyAlignment="1">
      <alignment vertical="top" wrapText="1"/>
    </xf>
    <xf numFmtId="0" fontId="21" fillId="3" borderId="1" xfId="0" applyFont="1" applyFill="1" applyBorder="1" applyAlignment="1">
      <alignment horizontal="center" vertical="center" wrapText="1"/>
    </xf>
    <xf numFmtId="2"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1" fontId="21" fillId="0" borderId="10"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6" fillId="0" borderId="0" xfId="0" applyFont="1" applyAlignment="1">
      <alignment vertical="top" wrapText="1"/>
    </xf>
    <xf numFmtId="0" fontId="21" fillId="0" borderId="15" xfId="0" applyFont="1" applyBorder="1" applyAlignment="1">
      <alignment horizontal="center" vertical="center" wrapText="1"/>
    </xf>
    <xf numFmtId="0" fontId="21" fillId="0" borderId="0" xfId="0" applyFont="1" applyAlignment="1">
      <alignment horizontal="center" vertical="center" wrapText="1"/>
    </xf>
    <xf numFmtId="4" fontId="21" fillId="0" borderId="0" xfId="0" applyNumberFormat="1" applyFont="1" applyAlignment="1">
      <alignment horizontal="center" vertical="center" wrapText="1"/>
    </xf>
    <xf numFmtId="0" fontId="21" fillId="3" borderId="0" xfId="0" applyFont="1" applyFill="1" applyAlignment="1">
      <alignment horizontal="center" vertical="center" wrapText="1"/>
    </xf>
    <xf numFmtId="3" fontId="21" fillId="3" borderId="0" xfId="0" applyNumberFormat="1" applyFont="1" applyFill="1" applyAlignment="1">
      <alignment horizontal="center" vertical="center" wrapText="1"/>
    </xf>
    <xf numFmtId="0" fontId="21" fillId="3" borderId="0" xfId="0" applyFont="1" applyFill="1" applyAlignment="1">
      <alignment vertical="top" wrapText="1"/>
    </xf>
    <xf numFmtId="0" fontId="6" fillId="0" borderId="0" xfId="0" applyFont="1" applyAlignment="1">
      <alignment horizontal="center" vertical="center" wrapText="1"/>
    </xf>
    <xf numFmtId="0" fontId="18" fillId="3" borderId="0" xfId="0" applyFont="1" applyFill="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3" fontId="0" fillId="0" borderId="0" xfId="0" applyNumberFormat="1"/>
    <xf numFmtId="0" fontId="23" fillId="0" borderId="0" xfId="0" applyFont="1" applyAlignment="1">
      <alignment vertical="center"/>
    </xf>
    <xf numFmtId="0" fontId="18" fillId="0" borderId="0" xfId="0" applyFont="1" applyAlignment="1">
      <alignment vertical="center" wrapText="1"/>
    </xf>
    <xf numFmtId="165" fontId="0" fillId="0" borderId="1" xfId="0" applyNumberFormat="1" applyBorder="1" applyAlignment="1">
      <alignment horizontal="center" vertical="center"/>
    </xf>
    <xf numFmtId="0" fontId="22" fillId="0" borderId="0" xfId="0" applyFont="1" applyAlignment="1">
      <alignment wrapText="1"/>
    </xf>
    <xf numFmtId="0" fontId="24" fillId="0" borderId="0" xfId="0" applyFont="1" applyAlignment="1">
      <alignment vertical="center" wrapText="1"/>
    </xf>
    <xf numFmtId="0" fontId="26" fillId="0" borderId="1" xfId="0" applyFont="1" applyBorder="1" applyAlignment="1">
      <alignment vertical="top" wrapText="1"/>
    </xf>
    <xf numFmtId="0" fontId="28" fillId="0" borderId="1" xfId="0" applyFont="1" applyBorder="1" applyAlignment="1">
      <alignment vertical="top" wrapText="1"/>
    </xf>
    <xf numFmtId="2" fontId="21" fillId="0" borderId="15" xfId="0" applyNumberFormat="1" applyFont="1" applyBorder="1" applyAlignment="1">
      <alignment horizontal="center" vertical="center" wrapText="1"/>
    </xf>
    <xf numFmtId="0" fontId="21" fillId="3" borderId="17" xfId="0" applyFont="1" applyFill="1" applyBorder="1" applyAlignment="1">
      <alignment horizontal="center" vertical="center" wrapText="1"/>
    </xf>
    <xf numFmtId="0" fontId="0" fillId="0" borderId="17" xfId="0" applyBorder="1" applyAlignment="1">
      <alignment horizontal="center" vertical="center"/>
    </xf>
    <xf numFmtId="3" fontId="0" fillId="0" borderId="17" xfId="0" applyNumberFormat="1" applyBorder="1" applyAlignment="1">
      <alignment horizontal="center" vertical="center"/>
    </xf>
    <xf numFmtId="0" fontId="20" fillId="0" borderId="19" xfId="0" applyFont="1" applyBorder="1" applyAlignment="1">
      <alignment vertical="center" wrapText="1"/>
    </xf>
    <xf numFmtId="0" fontId="20" fillId="0" borderId="18" xfId="0" applyFont="1" applyBorder="1" applyAlignment="1">
      <alignment vertical="center" wrapText="1"/>
    </xf>
    <xf numFmtId="0" fontId="20" fillId="0" borderId="18" xfId="0" applyFont="1" applyBorder="1" applyAlignment="1">
      <alignment horizontal="center" vertical="center" wrapText="1"/>
    </xf>
    <xf numFmtId="0" fontId="20" fillId="0" borderId="20" xfId="0" applyFont="1" applyBorder="1" applyAlignment="1">
      <alignment horizontal="center" vertical="center" wrapText="1"/>
    </xf>
    <xf numFmtId="4" fontId="21" fillId="3" borderId="15" xfId="0" applyNumberFormat="1" applyFont="1" applyFill="1" applyBorder="1" applyAlignment="1">
      <alignment horizontal="center" vertical="center" wrapText="1"/>
    </xf>
    <xf numFmtId="0" fontId="20" fillId="3" borderId="4" xfId="0" applyFont="1" applyFill="1" applyBorder="1" applyAlignment="1">
      <alignment vertical="top" wrapText="1"/>
    </xf>
    <xf numFmtId="0" fontId="21" fillId="3" borderId="10" xfId="0" applyFont="1" applyFill="1" applyBorder="1" applyAlignment="1">
      <alignment horizontal="center" vertical="center"/>
    </xf>
    <xf numFmtId="0" fontId="21" fillId="3" borderId="1" xfId="0" applyFont="1" applyFill="1" applyBorder="1" applyAlignment="1">
      <alignment horizontal="center" vertical="center"/>
    </xf>
    <xf numFmtId="3" fontId="21" fillId="3" borderId="1" xfId="0" applyNumberFormat="1" applyFont="1" applyFill="1" applyBorder="1" applyAlignment="1">
      <alignment horizontal="center" vertical="center"/>
    </xf>
    <xf numFmtId="0" fontId="21" fillId="0" borderId="1" xfId="0" applyFont="1" applyBorder="1" applyAlignment="1">
      <alignment horizontal="center" vertical="center"/>
    </xf>
    <xf numFmtId="4" fontId="21" fillId="3" borderId="1" xfId="0" applyNumberFormat="1" applyFont="1" applyFill="1" applyBorder="1" applyAlignment="1">
      <alignment horizontal="center" vertical="center"/>
    </xf>
    <xf numFmtId="3" fontId="21" fillId="0" borderId="1" xfId="0" applyNumberFormat="1" applyFont="1" applyBorder="1" applyAlignment="1">
      <alignment horizontal="center" vertical="center"/>
    </xf>
    <xf numFmtId="4" fontId="0" fillId="3" borderId="0" xfId="0" applyNumberFormat="1" applyFill="1"/>
    <xf numFmtId="3" fontId="0" fillId="3" borderId="0" xfId="0" applyNumberFormat="1" applyFill="1"/>
    <xf numFmtId="0" fontId="21" fillId="3" borderId="4" xfId="0" applyFont="1" applyFill="1" applyBorder="1" applyAlignment="1">
      <alignment horizontal="center" vertical="center"/>
    </xf>
    <xf numFmtId="4" fontId="21" fillId="3" borderId="4" xfId="0" applyNumberFormat="1" applyFont="1" applyFill="1" applyBorder="1" applyAlignment="1">
      <alignment horizontal="center" vertical="center"/>
    </xf>
    <xf numFmtId="3" fontId="21" fillId="3" borderId="4" xfId="0" applyNumberFormat="1" applyFont="1" applyFill="1" applyBorder="1" applyAlignment="1">
      <alignment horizontal="center" vertical="center"/>
    </xf>
    <xf numFmtId="4" fontId="21" fillId="3" borderId="4" xfId="0" applyNumberFormat="1" applyFont="1" applyFill="1" applyBorder="1" applyAlignment="1">
      <alignment horizontal="center" vertical="center" wrapText="1"/>
    </xf>
    <xf numFmtId="3" fontId="21" fillId="3" borderId="10" xfId="0" applyNumberFormat="1" applyFont="1" applyFill="1" applyBorder="1" applyAlignment="1">
      <alignment horizontal="center" vertical="center"/>
    </xf>
    <xf numFmtId="1" fontId="21" fillId="3" borderId="1" xfId="0" applyNumberFormat="1" applyFont="1" applyFill="1" applyBorder="1" applyAlignment="1">
      <alignment horizontal="center" vertical="center"/>
    </xf>
    <xf numFmtId="0" fontId="21" fillId="0" borderId="4" xfId="0" applyFont="1" applyBorder="1" applyAlignment="1">
      <alignment horizontal="center" vertical="center" wrapText="1"/>
    </xf>
    <xf numFmtId="1" fontId="21" fillId="3" borderId="4" xfId="0" applyNumberFormat="1" applyFont="1" applyFill="1" applyBorder="1" applyAlignment="1">
      <alignment horizontal="center" vertical="center"/>
    </xf>
    <xf numFmtId="0" fontId="21" fillId="3" borderId="4" xfId="0" applyFont="1" applyFill="1" applyBorder="1" applyAlignment="1">
      <alignment vertical="center"/>
    </xf>
    <xf numFmtId="0" fontId="0" fillId="3" borderId="1" xfId="0" applyFill="1" applyBorder="1" applyAlignment="1">
      <alignment horizontal="center" vertical="center" wrapText="1"/>
    </xf>
    <xf numFmtId="166" fontId="29" fillId="0" borderId="1" xfId="0" applyNumberFormat="1" applyFont="1" applyBorder="1" applyAlignment="1">
      <alignment horizontal="center" vertical="center" wrapText="1"/>
    </xf>
    <xf numFmtId="3" fontId="29"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21" fillId="0" borderId="4" xfId="0" applyFont="1" applyBorder="1" applyAlignment="1">
      <alignment horizontal="center" vertical="center"/>
    </xf>
    <xf numFmtId="4" fontId="21" fillId="0" borderId="4" xfId="0" applyNumberFormat="1" applyFont="1" applyBorder="1" applyAlignment="1">
      <alignment horizontal="center" vertical="center" wrapText="1"/>
    </xf>
    <xf numFmtId="0" fontId="21" fillId="3" borderId="15" xfId="0" applyFont="1" applyFill="1" applyBorder="1" applyAlignment="1">
      <alignment horizontal="center" vertical="center"/>
    </xf>
    <xf numFmtId="4" fontId="0" fillId="0" borderId="0" xfId="0" applyNumberFormat="1"/>
    <xf numFmtId="165" fontId="29" fillId="3" borderId="0" xfId="0" applyNumberFormat="1" applyFont="1" applyFill="1"/>
    <xf numFmtId="0" fontId="0" fillId="3" borderId="0" xfId="0" applyFill="1" applyAlignment="1">
      <alignment vertical="center"/>
    </xf>
    <xf numFmtId="0" fontId="21" fillId="0" borderId="1" xfId="0" applyFont="1" applyBorder="1" applyAlignment="1">
      <alignment horizontal="center" vertical="top" wrapText="1"/>
    </xf>
    <xf numFmtId="0" fontId="0" fillId="3" borderId="0" xfId="0" applyFill="1" applyAlignment="1">
      <alignment horizontal="left" vertical="center"/>
    </xf>
    <xf numFmtId="0" fontId="5" fillId="0" borderId="0" xfId="0" applyFont="1"/>
    <xf numFmtId="0" fontId="0" fillId="0" borderId="1" xfId="0" applyBorder="1" applyAlignment="1">
      <alignment vertical="center"/>
    </xf>
    <xf numFmtId="0" fontId="29" fillId="0" borderId="1" xfId="0" applyFont="1" applyBorder="1" applyAlignment="1">
      <alignment vertical="center" wrapText="1"/>
    </xf>
    <xf numFmtId="0" fontId="18" fillId="0" borderId="0" xfId="0" applyFont="1" applyAlignme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xf numFmtId="0" fontId="21" fillId="0" borderId="1" xfId="0" applyFont="1" applyBorder="1" applyAlignment="1">
      <alignment vertical="center" wrapText="1"/>
    </xf>
    <xf numFmtId="0" fontId="18" fillId="0" borderId="0" xfId="0" applyFont="1" applyAlignment="1">
      <alignment horizontal="center" vertical="center"/>
    </xf>
    <xf numFmtId="0" fontId="0" fillId="2" borderId="1" xfId="0" applyFill="1" applyBorder="1" applyAlignment="1">
      <alignment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21" fillId="3" borderId="1" xfId="0" applyFont="1" applyFill="1" applyBorder="1" applyAlignment="1">
      <alignment horizontal="left" vertical="center" wrapText="1"/>
    </xf>
    <xf numFmtId="0" fontId="21" fillId="0" borderId="1" xfId="0" applyFont="1" applyBorder="1" applyAlignment="1">
      <alignment vertical="top" wrapText="1"/>
    </xf>
    <xf numFmtId="0" fontId="34" fillId="0" borderId="0" xfId="0" applyFont="1" applyAlignment="1">
      <alignment vertical="center"/>
    </xf>
    <xf numFmtId="0" fontId="34" fillId="0" borderId="0" xfId="0" applyFont="1" applyAlignment="1">
      <alignment vertical="center" wrapText="1"/>
    </xf>
    <xf numFmtId="0" fontId="34" fillId="0" borderId="0" xfId="0" applyFont="1" applyAlignment="1">
      <alignment horizontal="center" vertical="center" wrapText="1"/>
    </xf>
    <xf numFmtId="0" fontId="34" fillId="0" borderId="0" xfId="0" applyFont="1" applyAlignment="1">
      <alignment wrapText="1"/>
    </xf>
    <xf numFmtId="0" fontId="34" fillId="0" borderId="0" xfId="0" applyFont="1" applyAlignment="1">
      <alignment horizontal="center" vertical="center"/>
    </xf>
    <xf numFmtId="0" fontId="21" fillId="0" borderId="1" xfId="0" applyFont="1" applyBorder="1" applyAlignment="1">
      <alignment vertical="center"/>
    </xf>
    <xf numFmtId="0" fontId="33" fillId="0" borderId="1" xfId="0" applyFont="1" applyBorder="1" applyAlignment="1">
      <alignment vertical="center" wrapText="1"/>
    </xf>
    <xf numFmtId="0" fontId="33" fillId="0" borderId="1" xfId="0" applyFont="1" applyBorder="1" applyAlignment="1">
      <alignment vertical="top" wrapText="1"/>
    </xf>
    <xf numFmtId="0" fontId="35" fillId="0" borderId="0" xfId="0" applyFont="1" applyAlignment="1">
      <alignment vertical="center"/>
    </xf>
    <xf numFmtId="0" fontId="36" fillId="0" borderId="0" xfId="0" applyFont="1" applyAlignment="1">
      <alignment vertical="center" wrapText="1"/>
    </xf>
    <xf numFmtId="0" fontId="35" fillId="0" borderId="0" xfId="0" applyFont="1" applyAlignment="1">
      <alignment vertical="center" wrapText="1"/>
    </xf>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vertical="center" wrapText="1"/>
    </xf>
    <xf numFmtId="0" fontId="34" fillId="0" borderId="1" xfId="0" applyFont="1" applyBorder="1" applyAlignment="1">
      <alignment horizontal="left" vertical="center"/>
    </xf>
    <xf numFmtId="0" fontId="34" fillId="0" borderId="1" xfId="0" applyFont="1" applyBorder="1"/>
    <xf numFmtId="164" fontId="0" fillId="0" borderId="0" xfId="3" applyNumberFormat="1" applyFont="1" applyAlignment="1">
      <alignment vertical="center"/>
    </xf>
    <xf numFmtId="0" fontId="27" fillId="0" borderId="1" xfId="0" applyFont="1" applyBorder="1" applyAlignment="1">
      <alignment vertical="top" wrapText="1"/>
    </xf>
    <xf numFmtId="0" fontId="28" fillId="0" borderId="1" xfId="0" applyFont="1" applyBorder="1" applyAlignment="1">
      <alignment horizontal="left" vertical="top" wrapText="1"/>
    </xf>
    <xf numFmtId="0" fontId="28" fillId="0" borderId="0" xfId="0" applyFont="1" applyAlignment="1">
      <alignment vertical="top" wrapText="1"/>
    </xf>
    <xf numFmtId="0" fontId="22" fillId="0" borderId="0" xfId="0" applyFont="1" applyAlignment="1">
      <alignment vertical="center"/>
    </xf>
    <xf numFmtId="164" fontId="9" fillId="0" borderId="0" xfId="3" applyNumberFormat="1" applyFont="1" applyAlignment="1">
      <alignment vertical="center"/>
    </xf>
    <xf numFmtId="0" fontId="29" fillId="3" borderId="1" xfId="0" applyFont="1" applyFill="1" applyBorder="1" applyAlignment="1">
      <alignment horizontal="center" vertical="center" wrapText="1"/>
    </xf>
    <xf numFmtId="3" fontId="0" fillId="3" borderId="17" xfId="0" applyNumberFormat="1" applyFill="1" applyBorder="1" applyAlignment="1">
      <alignment horizontal="center" vertical="center"/>
    </xf>
    <xf numFmtId="3" fontId="0" fillId="3" borderId="1" xfId="0" applyNumberFormat="1" applyFill="1" applyBorder="1" applyAlignment="1">
      <alignment horizontal="center" vertical="center"/>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xf>
    <xf numFmtId="4" fontId="21" fillId="3" borderId="10" xfId="0" applyNumberFormat="1" applyFont="1" applyFill="1" applyBorder="1" applyAlignment="1">
      <alignment horizontal="center" vertical="center" wrapText="1"/>
    </xf>
    <xf numFmtId="4" fontId="21" fillId="3" borderId="1" xfId="0" applyNumberFormat="1"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3" fontId="21" fillId="3" borderId="1" xfId="0" applyNumberFormat="1" applyFont="1" applyFill="1" applyBorder="1" applyAlignment="1">
      <alignment horizontal="center" vertical="center" wrapText="1"/>
    </xf>
    <xf numFmtId="3" fontId="21" fillId="3" borderId="15" xfId="0" applyNumberFormat="1" applyFont="1" applyFill="1" applyBorder="1" applyAlignment="1">
      <alignment horizontal="center" vertical="center" wrapText="1"/>
    </xf>
    <xf numFmtId="3" fontId="21" fillId="0" borderId="10"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3" fontId="21" fillId="0" borderId="15"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2" fontId="21" fillId="3" borderId="4" xfId="0" applyNumberFormat="1" applyFont="1" applyFill="1" applyBorder="1" applyAlignment="1">
      <alignment horizontal="center" vertical="center" wrapText="1"/>
    </xf>
    <xf numFmtId="1" fontId="21" fillId="0" borderId="17" xfId="0" applyNumberFormat="1" applyFont="1" applyBorder="1" applyAlignment="1">
      <alignment horizontal="center" vertical="center" wrapText="1"/>
    </xf>
    <xf numFmtId="2" fontId="21" fillId="0" borderId="4" xfId="0" applyNumberFormat="1" applyFont="1" applyBorder="1" applyAlignment="1">
      <alignment horizontal="center" vertical="center" wrapText="1"/>
    </xf>
    <xf numFmtId="0" fontId="21" fillId="0" borderId="17" xfId="0" applyFont="1" applyBorder="1" applyAlignment="1">
      <alignment horizontal="center" vertical="center" wrapText="1"/>
    </xf>
    <xf numFmtId="3" fontId="21" fillId="0" borderId="4" xfId="0" applyNumberFormat="1" applyFont="1" applyBorder="1" applyAlignment="1">
      <alignment horizontal="center" vertical="center" wrapText="1"/>
    </xf>
    <xf numFmtId="3" fontId="21" fillId="0" borderId="0" xfId="0" applyNumberFormat="1" applyFont="1" applyAlignment="1">
      <alignment horizontal="center" vertical="center" wrapText="1"/>
    </xf>
    <xf numFmtId="3" fontId="21" fillId="3" borderId="4" xfId="0" applyNumberFormat="1" applyFont="1" applyFill="1" applyBorder="1" applyAlignment="1">
      <alignment horizontal="center" vertical="center" wrapText="1"/>
    </xf>
    <xf numFmtId="0" fontId="21" fillId="0" borderId="1" xfId="2" applyFont="1" applyBorder="1" applyAlignment="1">
      <alignment horizontal="center" vertical="center" wrapText="1"/>
    </xf>
    <xf numFmtId="0" fontId="21" fillId="0" borderId="10" xfId="2" applyFont="1" applyBorder="1" applyAlignment="1">
      <alignment horizontal="center" vertical="center" wrapText="1"/>
    </xf>
    <xf numFmtId="3" fontId="21" fillId="0" borderId="10" xfId="4" applyNumberFormat="1" applyFont="1" applyFill="1" applyBorder="1" applyAlignment="1">
      <alignment horizontal="center" vertical="center" wrapText="1"/>
    </xf>
    <xf numFmtId="4" fontId="29" fillId="0" borderId="10" xfId="0" applyNumberFormat="1" applyFont="1" applyBorder="1" applyAlignment="1">
      <alignment horizontal="center" vertical="center" wrapText="1"/>
    </xf>
    <xf numFmtId="3" fontId="21" fillId="0" borderId="1" xfId="4" applyNumberFormat="1" applyFont="1" applyFill="1" applyBorder="1" applyAlignment="1">
      <alignment horizontal="center" vertical="center" wrapText="1"/>
    </xf>
    <xf numFmtId="4" fontId="21" fillId="0" borderId="1" xfId="2" applyNumberFormat="1" applyFont="1" applyBorder="1" applyAlignment="1">
      <alignment horizontal="center" vertical="center" wrapText="1"/>
    </xf>
    <xf numFmtId="4" fontId="29" fillId="0" borderId="1" xfId="0" applyNumberFormat="1" applyFont="1" applyBorder="1" applyAlignment="1">
      <alignment horizontal="center" vertical="center" wrapText="1"/>
    </xf>
    <xf numFmtId="3" fontId="29" fillId="0" borderId="1" xfId="0" applyNumberFormat="1" applyFont="1" applyBorder="1" applyAlignment="1">
      <alignment horizontal="center" vertical="center"/>
    </xf>
    <xf numFmtId="0" fontId="20" fillId="0" borderId="24" xfId="0" applyFont="1" applyBorder="1" applyAlignment="1">
      <alignment vertical="center" wrapText="1"/>
    </xf>
    <xf numFmtId="0" fontId="20" fillId="0" borderId="5" xfId="0" applyFont="1" applyBorder="1" applyAlignment="1">
      <alignment vertical="center" wrapText="1"/>
    </xf>
    <xf numFmtId="0" fontId="20" fillId="0" borderId="5" xfId="0" applyFont="1" applyBorder="1" applyAlignment="1">
      <alignment horizontal="center" vertical="center" wrapText="1"/>
    </xf>
    <xf numFmtId="0" fontId="20" fillId="0" borderId="25" xfId="0" applyFont="1" applyBorder="1" applyAlignment="1">
      <alignment horizontal="center" vertical="center" wrapText="1"/>
    </xf>
    <xf numFmtId="0" fontId="37" fillId="3" borderId="1" xfId="0" applyFont="1" applyFill="1" applyBorder="1" applyAlignment="1">
      <alignment vertical="center" wrapText="1"/>
    </xf>
    <xf numFmtId="0" fontId="0" fillId="0" borderId="1" xfId="0" applyBorder="1" applyAlignment="1">
      <alignment horizontal="left" vertical="center" wrapText="1"/>
    </xf>
    <xf numFmtId="0" fontId="0" fillId="3" borderId="1" xfId="0" applyFill="1" applyBorder="1" applyAlignment="1">
      <alignment vertical="center" wrapText="1"/>
    </xf>
    <xf numFmtId="0" fontId="0" fillId="3" borderId="1" xfId="0" applyFill="1" applyBorder="1" applyAlignment="1">
      <alignment horizontal="left" vertical="center" wrapText="1"/>
    </xf>
    <xf numFmtId="0" fontId="29" fillId="0" borderId="1" xfId="0" applyFont="1" applyBorder="1" applyAlignment="1">
      <alignment vertical="center"/>
    </xf>
    <xf numFmtId="0" fontId="21" fillId="0" borderId="9" xfId="0" applyFont="1" applyBorder="1" applyAlignment="1">
      <alignment horizontal="center" vertical="center" wrapText="1"/>
    </xf>
    <xf numFmtId="3" fontId="21" fillId="0" borderId="11" xfId="0" applyNumberFormat="1" applyFont="1" applyBorder="1" applyAlignment="1">
      <alignment horizontal="center" vertical="center" wrapText="1"/>
    </xf>
    <xf numFmtId="3" fontId="21" fillId="0" borderId="13" xfId="0" applyNumberFormat="1" applyFont="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8" fillId="3" borderId="1" xfId="0" applyFont="1" applyFill="1" applyBorder="1" applyAlignment="1">
      <alignment vertical="top" wrapText="1"/>
    </xf>
    <xf numFmtId="0" fontId="11" fillId="3" borderId="1" xfId="0" applyFont="1" applyFill="1" applyBorder="1" applyAlignment="1">
      <alignment vertical="top"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top" wrapText="1"/>
    </xf>
    <xf numFmtId="0" fontId="4" fillId="3" borderId="1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2" xfId="0"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4" fillId="0" borderId="12" xfId="0" applyFont="1" applyBorder="1" applyAlignment="1">
      <alignment horizontal="center" vertical="center" wrapText="1"/>
    </xf>
    <xf numFmtId="3" fontId="4" fillId="3" borderId="1" xfId="0" applyNumberFormat="1" applyFont="1" applyFill="1" applyBorder="1" applyAlignment="1">
      <alignment horizontal="center" vertical="center"/>
    </xf>
    <xf numFmtId="3" fontId="4" fillId="3" borderId="13" xfId="0" applyNumberFormat="1" applyFont="1" applyFill="1" applyBorder="1" applyAlignment="1">
      <alignment horizontal="center" vertical="center"/>
    </xf>
    <xf numFmtId="0" fontId="4" fillId="3" borderId="1" xfId="0" applyFont="1" applyFill="1" applyBorder="1" applyAlignment="1">
      <alignment horizontal="center" vertical="center"/>
    </xf>
    <xf numFmtId="166" fontId="4" fillId="3" borderId="1" xfId="0" applyNumberFormat="1" applyFont="1" applyFill="1" applyBorder="1" applyAlignment="1">
      <alignment horizontal="center" vertical="center"/>
    </xf>
    <xf numFmtId="0" fontId="4" fillId="3" borderId="13" xfId="0" applyFont="1" applyFill="1" applyBorder="1" applyAlignment="1">
      <alignment horizontal="center" vertical="center"/>
    </xf>
    <xf numFmtId="1" fontId="4" fillId="3" borderId="13" xfId="0" applyNumberFormat="1"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29" fillId="3" borderId="1" xfId="0" applyFont="1" applyFill="1" applyBorder="1" applyAlignment="1">
      <alignment horizontal="center" vertical="center"/>
    </xf>
    <xf numFmtId="3" fontId="29" fillId="3" borderId="1" xfId="0" applyNumberFormat="1" applyFont="1" applyFill="1" applyBorder="1" applyAlignment="1">
      <alignment horizontal="center" vertical="center"/>
    </xf>
    <xf numFmtId="4" fontId="29" fillId="3" borderId="1" xfId="0" applyNumberFormat="1" applyFont="1" applyFill="1" applyBorder="1" applyAlignment="1">
      <alignment horizontal="center" vertical="center" wrapText="1"/>
    </xf>
    <xf numFmtId="0" fontId="21" fillId="3" borderId="2" xfId="0" applyFont="1" applyFill="1" applyBorder="1" applyAlignment="1">
      <alignment horizontal="left" vertical="center" wrapText="1"/>
    </xf>
    <xf numFmtId="0" fontId="21" fillId="0" borderId="21" xfId="2" applyFont="1" applyBorder="1" applyAlignment="1">
      <alignment vertical="center" wrapText="1"/>
    </xf>
    <xf numFmtId="0" fontId="21" fillId="0" borderId="2" xfId="2" applyFont="1" applyBorder="1" applyAlignment="1">
      <alignment vertical="center" wrapText="1"/>
    </xf>
    <xf numFmtId="0" fontId="21" fillId="3" borderId="21" xfId="0" applyFont="1" applyFill="1" applyBorder="1" applyAlignment="1">
      <alignment horizontal="left" vertical="center" wrapText="1"/>
    </xf>
    <xf numFmtId="0" fontId="0" fillId="3" borderId="1" xfId="0" applyFill="1" applyBorder="1"/>
    <xf numFmtId="3" fontId="0" fillId="3" borderId="1" xfId="0" applyNumberFormat="1" applyFill="1" applyBorder="1"/>
    <xf numFmtId="0" fontId="21" fillId="0" borderId="1" xfId="0" applyFont="1" applyBorder="1" applyAlignment="1">
      <alignment horizontal="left" vertical="center" wrapText="1"/>
    </xf>
    <xf numFmtId="0" fontId="21" fillId="3" borderId="2" xfId="0" applyFont="1" applyFill="1" applyBorder="1" applyAlignment="1">
      <alignment vertical="center" wrapText="1"/>
    </xf>
    <xf numFmtId="0" fontId="29" fillId="3" borderId="2" xfId="0" applyFont="1" applyFill="1" applyBorder="1" applyAlignment="1">
      <alignment horizontal="left" vertical="center" wrapText="1"/>
    </xf>
    <xf numFmtId="0" fontId="21" fillId="3" borderId="8" xfId="0" applyFont="1" applyFill="1" applyBorder="1" applyAlignment="1">
      <alignment horizontal="left" vertical="center" wrapText="1"/>
    </xf>
    <xf numFmtId="0" fontId="29" fillId="0" borderId="2" xfId="0" applyFont="1" applyBorder="1" applyAlignment="1">
      <alignment horizontal="left" vertical="center" wrapText="1"/>
    </xf>
    <xf numFmtId="0" fontId="21" fillId="0" borderId="2" xfId="0" applyFont="1" applyBorder="1" applyAlignment="1">
      <alignment horizontal="left" vertical="center" wrapText="1"/>
    </xf>
    <xf numFmtId="0" fontId="29" fillId="3" borderId="8" xfId="0" applyFont="1" applyFill="1" applyBorder="1" applyAlignment="1">
      <alignment horizontal="left" vertical="center" wrapText="1"/>
    </xf>
    <xf numFmtId="0" fontId="21" fillId="3" borderId="29" xfId="0" applyFont="1" applyFill="1" applyBorder="1" applyAlignment="1">
      <alignment horizontal="left" vertical="center" wrapText="1"/>
    </xf>
    <xf numFmtId="3" fontId="20" fillId="3" borderId="1" xfId="0" applyNumberFormat="1" applyFont="1" applyFill="1" applyBorder="1"/>
    <xf numFmtId="4" fontId="0" fillId="3" borderId="1" xfId="0" applyNumberFormat="1" applyFill="1" applyBorder="1"/>
    <xf numFmtId="3" fontId="0" fillId="0" borderId="1" xfId="0" applyNumberFormat="1" applyBorder="1"/>
    <xf numFmtId="0" fontId="32" fillId="3" borderId="1" xfId="0" applyFont="1" applyFill="1" applyBorder="1"/>
    <xf numFmtId="0" fontId="21" fillId="4" borderId="1" xfId="0" applyFont="1" applyFill="1" applyBorder="1" applyAlignment="1">
      <alignment horizontal="left" vertical="center" wrapText="1"/>
    </xf>
    <xf numFmtId="3" fontId="21" fillId="4" borderId="1" xfId="0" applyNumberFormat="1" applyFont="1" applyFill="1" applyBorder="1" applyAlignment="1">
      <alignment horizontal="center" vertical="center"/>
    </xf>
    <xf numFmtId="3" fontId="29" fillId="3" borderId="0" xfId="0" applyNumberFormat="1" applyFont="1" applyFill="1"/>
    <xf numFmtId="3" fontId="29" fillId="0" borderId="0" xfId="0" applyNumberFormat="1" applyFont="1"/>
    <xf numFmtId="3" fontId="21" fillId="4" borderId="10" xfId="0" applyNumberFormat="1" applyFont="1" applyFill="1" applyBorder="1" applyAlignment="1">
      <alignment horizontal="center" vertical="center"/>
    </xf>
    <xf numFmtId="0" fontId="19" fillId="4" borderId="1" xfId="0" applyFont="1" applyFill="1" applyBorder="1" applyAlignment="1">
      <alignment vertical="top" wrapText="1"/>
    </xf>
    <xf numFmtId="0" fontId="21" fillId="0" borderId="21" xfId="0" applyFont="1" applyBorder="1" applyAlignment="1">
      <alignment horizontal="left" vertical="center" wrapText="1"/>
    </xf>
    <xf numFmtId="0" fontId="21" fillId="3" borderId="2" xfId="0" applyFont="1" applyFill="1" applyBorder="1" applyAlignment="1">
      <alignment horizontal="left" vertical="top" wrapText="1"/>
    </xf>
    <xf numFmtId="0" fontId="21" fillId="3" borderId="8" xfId="0" applyFont="1" applyFill="1" applyBorder="1" applyAlignment="1">
      <alignment horizontal="left" vertical="top" wrapText="1"/>
    </xf>
    <xf numFmtId="0" fontId="21" fillId="3" borderId="28" xfId="0" applyFont="1" applyFill="1" applyBorder="1" applyAlignment="1">
      <alignment horizontal="left" vertical="center" wrapText="1"/>
    </xf>
    <xf numFmtId="0" fontId="18" fillId="3" borderId="1" xfId="0" applyFont="1" applyFill="1" applyBorder="1" applyAlignment="1">
      <alignment vertical="center" wrapText="1"/>
    </xf>
    <xf numFmtId="0" fontId="18" fillId="3" borderId="1" xfId="0" applyFont="1" applyFill="1" applyBorder="1" applyAlignment="1">
      <alignment vertical="top" wrapText="1"/>
    </xf>
    <xf numFmtId="0" fontId="6" fillId="3" borderId="1" xfId="0" applyFont="1" applyFill="1" applyBorder="1" applyAlignment="1">
      <alignment vertical="top" wrapText="1"/>
    </xf>
    <xf numFmtId="0" fontId="18" fillId="0" borderId="1" xfId="0" applyFont="1" applyBorder="1" applyAlignment="1">
      <alignment vertical="center" wrapText="1"/>
    </xf>
    <xf numFmtId="3" fontId="21" fillId="4" borderId="13" xfId="0" applyNumberFormat="1" applyFont="1" applyFill="1" applyBorder="1" applyAlignment="1">
      <alignment horizontal="center" vertical="center"/>
    </xf>
    <xf numFmtId="3" fontId="21" fillId="4" borderId="13" xfId="0" applyNumberFormat="1" applyFont="1" applyFill="1" applyBorder="1" applyAlignment="1">
      <alignment horizontal="center" vertical="center" wrapText="1"/>
    </xf>
    <xf numFmtId="0" fontId="29" fillId="0" borderId="0" xfId="0" applyFont="1" applyAlignment="1">
      <alignment vertical="center"/>
    </xf>
    <xf numFmtId="0" fontId="29" fillId="0" borderId="1" xfId="0" applyFont="1" applyBorder="1" applyAlignment="1">
      <alignment horizontal="left" vertical="center"/>
    </xf>
    <xf numFmtId="0" fontId="29" fillId="0" borderId="1" xfId="0" applyFont="1" applyBorder="1"/>
    <xf numFmtId="0" fontId="29" fillId="0" borderId="0" xfId="0" applyFont="1" applyAlignment="1">
      <alignment horizontal="center" vertical="center"/>
    </xf>
    <xf numFmtId="164" fontId="29" fillId="0" borderId="0" xfId="1" applyNumberFormat="1" applyFont="1" applyAlignment="1">
      <alignment vertical="center"/>
    </xf>
    <xf numFmtId="0" fontId="21" fillId="4" borderId="1" xfId="0" applyFont="1" applyFill="1" applyBorder="1" applyAlignment="1">
      <alignment horizontal="left" vertical="top" wrapText="1"/>
    </xf>
    <xf numFmtId="0" fontId="19" fillId="3" borderId="1" xfId="0" applyFont="1" applyFill="1" applyBorder="1" applyAlignment="1">
      <alignment horizontal="center" vertical="top"/>
    </xf>
    <xf numFmtId="0" fontId="19" fillId="3" borderId="1"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3" borderId="5" xfId="0" applyFont="1" applyFill="1" applyBorder="1" applyAlignment="1">
      <alignment horizontal="center" vertical="top" wrapText="1"/>
    </xf>
    <xf numFmtId="0" fontId="19" fillId="3" borderId="7" xfId="0" applyFont="1" applyFill="1" applyBorder="1" applyAlignment="1">
      <alignment horizontal="center" vertical="top"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 xfId="0" applyFont="1" applyFill="1" applyBorder="1" applyAlignment="1">
      <alignment horizontal="center" vertical="top" wrapText="1"/>
    </xf>
    <xf numFmtId="0" fontId="19" fillId="3" borderId="2" xfId="0" applyFont="1" applyFill="1" applyBorder="1" applyAlignment="1">
      <alignment horizontal="center" vertical="top" wrapText="1"/>
    </xf>
    <xf numFmtId="0" fontId="19" fillId="3" borderId="4" xfId="0" applyFont="1" applyFill="1" applyBorder="1" applyAlignment="1">
      <alignment horizontal="center" vertical="top" wrapText="1"/>
    </xf>
    <xf numFmtId="0" fontId="19" fillId="3" borderId="8" xfId="0" applyFont="1" applyFill="1" applyBorder="1" applyAlignment="1">
      <alignment horizontal="left" vertical="top"/>
    </xf>
    <xf numFmtId="0" fontId="19" fillId="3" borderId="30" xfId="0" applyFont="1" applyFill="1" applyBorder="1" applyAlignment="1">
      <alignment horizontal="left" vertical="top"/>
    </xf>
    <xf numFmtId="0" fontId="21" fillId="3" borderId="9"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22" xfId="0" applyFont="1" applyFill="1" applyBorder="1" applyAlignment="1">
      <alignment horizontal="center" vertical="center" wrapText="1"/>
    </xf>
    <xf numFmtId="3" fontId="21" fillId="3" borderId="10" xfId="0" applyNumberFormat="1" applyFont="1" applyFill="1" applyBorder="1" applyAlignment="1">
      <alignment horizontal="center" vertical="center" wrapText="1"/>
    </xf>
    <xf numFmtId="3" fontId="21" fillId="3" borderId="1" xfId="0" applyNumberFormat="1" applyFont="1" applyFill="1" applyBorder="1" applyAlignment="1">
      <alignment horizontal="center" vertical="center" wrapText="1"/>
    </xf>
    <xf numFmtId="3" fontId="21" fillId="0" borderId="10"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3" fontId="21" fillId="0" borderId="4" xfId="0" applyNumberFormat="1" applyFont="1" applyBorder="1" applyAlignment="1">
      <alignment horizontal="center" vertical="center" wrapText="1"/>
    </xf>
    <xf numFmtId="0" fontId="21" fillId="3" borderId="10"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9" fillId="3" borderId="4" xfId="0" applyFont="1" applyFill="1" applyBorder="1" applyAlignment="1">
      <alignment horizontal="center" vertical="top"/>
    </xf>
    <xf numFmtId="0" fontId="19" fillId="3" borderId="7" xfId="0" applyFont="1" applyFill="1" applyBorder="1" applyAlignment="1">
      <alignment horizontal="center" vertical="top"/>
    </xf>
    <xf numFmtId="0" fontId="19" fillId="3" borderId="6" xfId="0" applyFont="1" applyFill="1" applyBorder="1" applyAlignment="1">
      <alignment horizontal="center" vertical="top" wrapText="1"/>
    </xf>
    <xf numFmtId="3" fontId="21" fillId="3" borderId="4" xfId="0" applyNumberFormat="1"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14" xfId="0" applyFont="1" applyFill="1" applyBorder="1" applyAlignment="1">
      <alignment horizontal="center" vertical="center" wrapText="1"/>
    </xf>
    <xf numFmtId="3" fontId="21" fillId="3" borderId="15" xfId="0" applyNumberFormat="1" applyFont="1" applyFill="1" applyBorder="1" applyAlignment="1">
      <alignment horizontal="center" vertical="center" wrapText="1"/>
    </xf>
    <xf numFmtId="0" fontId="21" fillId="0" borderId="2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3" fontId="21" fillId="3" borderId="17" xfId="0" applyNumberFormat="1" applyFont="1" applyFill="1" applyBorder="1" applyAlignment="1">
      <alignment horizontal="center" vertical="center" wrapText="1"/>
    </xf>
    <xf numFmtId="0" fontId="19" fillId="3" borderId="1" xfId="0" applyFont="1" applyFill="1" applyBorder="1" applyAlignment="1">
      <alignment horizontal="center" vertical="center"/>
    </xf>
    <xf numFmtId="0" fontId="21" fillId="3" borderId="17" xfId="0" applyFont="1" applyFill="1" applyBorder="1" applyAlignment="1">
      <alignment horizontal="center" vertical="center" wrapText="1"/>
    </xf>
    <xf numFmtId="0" fontId="19" fillId="4" borderId="1" xfId="0" applyFont="1" applyFill="1" applyBorder="1" applyAlignment="1">
      <alignment horizontal="center" vertical="center"/>
    </xf>
    <xf numFmtId="0" fontId="3" fillId="3" borderId="9"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22" xfId="0" applyFont="1" applyFill="1" applyBorder="1" applyAlignment="1">
      <alignment horizontal="center" vertical="top" wrapText="1"/>
    </xf>
    <xf numFmtId="3" fontId="21" fillId="3" borderId="10" xfId="0" applyNumberFormat="1" applyFont="1" applyFill="1" applyBorder="1" applyAlignment="1">
      <alignment horizontal="center" vertical="top" wrapText="1"/>
    </xf>
    <xf numFmtId="3" fontId="21" fillId="3" borderId="1" xfId="0" applyNumberFormat="1" applyFont="1" applyFill="1" applyBorder="1" applyAlignment="1">
      <alignment horizontal="center" vertical="top" wrapText="1"/>
    </xf>
    <xf numFmtId="3" fontId="21" fillId="3" borderId="4" xfId="0" applyNumberFormat="1" applyFont="1" applyFill="1" applyBorder="1" applyAlignment="1">
      <alignment horizontal="center" vertical="top"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3" fontId="21" fillId="4" borderId="10" xfId="0" applyNumberFormat="1" applyFont="1" applyFill="1" applyBorder="1" applyAlignment="1">
      <alignment horizontal="center" vertical="top"/>
    </xf>
    <xf numFmtId="3" fontId="21" fillId="4" borderId="1" xfId="0" applyNumberFormat="1" applyFont="1" applyFill="1" applyBorder="1" applyAlignment="1">
      <alignment horizontal="center" vertical="top"/>
    </xf>
    <xf numFmtId="3" fontId="21" fillId="4" borderId="4" xfId="0" applyNumberFormat="1" applyFont="1" applyFill="1" applyBorder="1" applyAlignment="1">
      <alignment horizontal="center" vertical="top"/>
    </xf>
    <xf numFmtId="3" fontId="4" fillId="3" borderId="1" xfId="0" applyNumberFormat="1" applyFont="1" applyFill="1" applyBorder="1" applyAlignment="1">
      <alignment horizontal="center" vertical="center"/>
    </xf>
    <xf numFmtId="3" fontId="4" fillId="3" borderId="10" xfId="0" applyNumberFormat="1" applyFont="1" applyFill="1" applyBorder="1" applyAlignment="1">
      <alignment horizontal="center" vertical="top"/>
    </xf>
    <xf numFmtId="3" fontId="4" fillId="3" borderId="1" xfId="0" applyNumberFormat="1" applyFont="1" applyFill="1" applyBorder="1" applyAlignment="1">
      <alignment horizontal="center" vertical="top"/>
    </xf>
    <xf numFmtId="3" fontId="21" fillId="4" borderId="10" xfId="0" applyNumberFormat="1" applyFont="1" applyFill="1" applyBorder="1" applyAlignment="1">
      <alignment horizontal="center" vertical="top" wrapText="1"/>
    </xf>
    <xf numFmtId="3" fontId="21" fillId="4" borderId="1" xfId="0" applyNumberFormat="1" applyFont="1" applyFill="1" applyBorder="1" applyAlignment="1">
      <alignment horizontal="center" vertical="top" wrapText="1"/>
    </xf>
    <xf numFmtId="3" fontId="21" fillId="4" borderId="4" xfId="0" applyNumberFormat="1" applyFont="1" applyFill="1" applyBorder="1" applyAlignment="1">
      <alignment horizontal="center" vertical="top" wrapText="1"/>
    </xf>
    <xf numFmtId="3" fontId="2" fillId="3" borderId="1" xfId="0" applyNumberFormat="1" applyFont="1" applyFill="1" applyBorder="1" applyAlignment="1">
      <alignment horizontal="center" vertical="top"/>
    </xf>
    <xf numFmtId="0" fontId="4" fillId="3" borderId="10"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4" xfId="0" applyFont="1" applyFill="1" applyBorder="1" applyAlignment="1">
      <alignment horizontal="center" vertical="top" wrapText="1"/>
    </xf>
    <xf numFmtId="0" fontId="19" fillId="3" borderId="9" xfId="0" applyFont="1" applyFill="1" applyBorder="1" applyAlignment="1">
      <alignment horizontal="left" vertical="top" wrapText="1"/>
    </xf>
    <xf numFmtId="0" fontId="19" fillId="3" borderId="22"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10" xfId="0" applyFont="1" applyFill="1" applyBorder="1" applyAlignment="1">
      <alignment horizontal="center" vertical="top" wrapText="1"/>
    </xf>
    <xf numFmtId="0" fontId="19" fillId="3" borderId="21" xfId="0" applyFont="1" applyFill="1" applyBorder="1" applyAlignment="1">
      <alignment horizontal="center" vertical="top" wrapText="1"/>
    </xf>
    <xf numFmtId="0" fontId="19" fillId="3" borderId="8" xfId="0" applyFont="1" applyFill="1" applyBorder="1" applyAlignment="1">
      <alignment horizontal="center" vertical="top" wrapText="1"/>
    </xf>
    <xf numFmtId="0" fontId="19" fillId="3" borderId="26" xfId="0" applyFont="1" applyFill="1" applyBorder="1" applyAlignment="1">
      <alignment horizontal="left" vertical="top"/>
    </xf>
    <xf numFmtId="0" fontId="19" fillId="3" borderId="27" xfId="0" applyFont="1" applyFill="1" applyBorder="1" applyAlignment="1">
      <alignment horizontal="left" vertical="top"/>
    </xf>
    <xf numFmtId="0" fontId="19" fillId="3" borderId="10" xfId="0" applyFont="1" applyFill="1" applyBorder="1" applyAlignment="1">
      <alignment horizontal="center" vertical="top"/>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21" fillId="3" borderId="10" xfId="0" applyFont="1" applyFill="1" applyBorder="1" applyAlignment="1">
      <alignment horizontal="center" vertical="top" wrapText="1"/>
    </xf>
    <xf numFmtId="0" fontId="21" fillId="3" borderId="1" xfId="0" applyFont="1" applyFill="1" applyBorder="1" applyAlignment="1">
      <alignment horizontal="center" vertical="top" wrapText="1"/>
    </xf>
    <xf numFmtId="0" fontId="21" fillId="3" borderId="4" xfId="0" applyFont="1" applyFill="1" applyBorder="1" applyAlignment="1">
      <alignment horizontal="center" vertical="top" wrapText="1"/>
    </xf>
    <xf numFmtId="0" fontId="4" fillId="3" borderId="14" xfId="0" applyFont="1" applyFill="1" applyBorder="1" applyAlignment="1">
      <alignment horizontal="center" vertical="top" wrapText="1"/>
    </xf>
    <xf numFmtId="3" fontId="4" fillId="0" borderId="10" xfId="0" applyNumberFormat="1" applyFont="1" applyBorder="1" applyAlignment="1">
      <alignment horizontal="center" vertical="top" wrapText="1"/>
    </xf>
    <xf numFmtId="3" fontId="4" fillId="0" borderId="1" xfId="0" applyNumberFormat="1" applyFont="1" applyBorder="1" applyAlignment="1">
      <alignment horizontal="center" vertical="top" wrapText="1"/>
    </xf>
    <xf numFmtId="3" fontId="4" fillId="0" borderId="15" xfId="0" applyNumberFormat="1" applyFont="1" applyBorder="1" applyAlignment="1">
      <alignment horizontal="center" vertical="top" wrapText="1"/>
    </xf>
    <xf numFmtId="3" fontId="4" fillId="0" borderId="10" xfId="0" applyNumberFormat="1" applyFont="1" applyBorder="1" applyAlignment="1">
      <alignment horizontal="center" vertical="top"/>
    </xf>
    <xf numFmtId="3" fontId="4" fillId="0" borderId="1" xfId="0" applyNumberFormat="1" applyFont="1" applyBorder="1" applyAlignment="1">
      <alignment horizontal="center" vertical="top"/>
    </xf>
    <xf numFmtId="3" fontId="4" fillId="0" borderId="15" xfId="0" applyNumberFormat="1" applyFont="1" applyBorder="1" applyAlignment="1">
      <alignment horizontal="center" vertical="top"/>
    </xf>
    <xf numFmtId="0" fontId="21" fillId="3" borderId="15" xfId="0" applyFont="1" applyFill="1" applyBorder="1" applyAlignment="1">
      <alignment horizontal="center" vertical="top" wrapText="1"/>
    </xf>
    <xf numFmtId="3" fontId="21" fillId="3" borderId="10" xfId="0" applyNumberFormat="1" applyFont="1" applyFill="1" applyBorder="1" applyAlignment="1">
      <alignment horizontal="center" vertical="top"/>
    </xf>
    <xf numFmtId="3" fontId="21" fillId="3" borderId="1" xfId="0" applyNumberFormat="1" applyFont="1" applyFill="1" applyBorder="1" applyAlignment="1">
      <alignment horizontal="center" vertical="top"/>
    </xf>
    <xf numFmtId="3" fontId="21" fillId="3" borderId="15" xfId="0" applyNumberFormat="1" applyFont="1" applyFill="1" applyBorder="1" applyAlignment="1">
      <alignment horizontal="center" vertical="top"/>
    </xf>
    <xf numFmtId="0" fontId="4" fillId="3" borderId="15" xfId="0" applyFont="1" applyFill="1" applyBorder="1" applyAlignment="1">
      <alignment horizontal="center" vertical="center" wrapText="1"/>
    </xf>
    <xf numFmtId="0" fontId="4" fillId="3" borderId="15" xfId="0" applyFont="1" applyFill="1" applyBorder="1" applyAlignment="1">
      <alignment horizontal="center" vertical="center"/>
    </xf>
    <xf numFmtId="3" fontId="4" fillId="3" borderId="10" xfId="0" applyNumberFormat="1" applyFont="1" applyFill="1" applyBorder="1" applyAlignment="1">
      <alignment horizontal="center" vertical="center"/>
    </xf>
    <xf numFmtId="0" fontId="29" fillId="0" borderId="10" xfId="0" applyFont="1" applyBorder="1" applyAlignment="1">
      <alignment horizontal="center" vertical="center"/>
    </xf>
    <xf numFmtId="0" fontId="29" fillId="0" borderId="1" xfId="0" applyFont="1" applyBorder="1" applyAlignment="1">
      <alignment horizontal="center" vertical="center"/>
    </xf>
    <xf numFmtId="0" fontId="29" fillId="0" borderId="10" xfId="0" applyFont="1" applyBorder="1" applyAlignment="1">
      <alignment horizontal="center" vertical="center" wrapText="1"/>
    </xf>
    <xf numFmtId="0" fontId="2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cellXfs>
  <cellStyles count="5">
    <cellStyle name="Įprastas" xfId="0" builtinId="0"/>
    <cellStyle name="Įprastas 2" xfId="2" xr:uid="{00000000-0005-0000-0000-000001000000}"/>
    <cellStyle name="Kablelis [0]" xfId="1" builtinId="6"/>
    <cellStyle name="Kablelis [0] 2" xfId="3" xr:uid="{00000000-0005-0000-0000-000003000000}"/>
    <cellStyle name="Kablelis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S51"/>
  <sheetViews>
    <sheetView zoomScale="75" zoomScaleNormal="75" workbookViewId="0">
      <selection activeCell="G32" sqref="G32"/>
    </sheetView>
  </sheetViews>
  <sheetFormatPr defaultColWidth="9.28515625" defaultRowHeight="15"/>
  <cols>
    <col min="1" max="1" width="20.7109375" customWidth="1"/>
    <col min="2" max="2" width="32.7109375" customWidth="1"/>
    <col min="3" max="3" width="21" customWidth="1"/>
    <col min="4" max="4" width="18.42578125" customWidth="1"/>
    <col min="5" max="5" width="16.42578125" customWidth="1"/>
    <col min="6" max="6" width="18.28515625" customWidth="1"/>
    <col min="7" max="7" width="17" customWidth="1"/>
    <col min="8" max="8" width="15.5703125" customWidth="1"/>
    <col min="9" max="9" width="35.5703125" customWidth="1"/>
    <col min="10" max="10" width="14.7109375" customWidth="1"/>
    <col min="11" max="11" width="11.5703125" customWidth="1"/>
    <col min="12" max="12" width="14.42578125" customWidth="1"/>
    <col min="13" max="14" width="9.28515625" customWidth="1"/>
    <col min="15" max="15" width="10.7109375" customWidth="1"/>
    <col min="16" max="16" width="11.28515625" customWidth="1"/>
    <col min="17" max="17" width="18.7109375" customWidth="1"/>
    <col min="18" max="18" width="115.28515625" customWidth="1"/>
    <col min="19" max="20" width="23.5703125" customWidth="1"/>
  </cols>
  <sheetData>
    <row r="1" spans="1:19">
      <c r="A1" s="31" t="s">
        <v>205</v>
      </c>
    </row>
    <row r="2" spans="1:19">
      <c r="A2" s="31" t="s">
        <v>512</v>
      </c>
      <c r="B2" s="31"/>
    </row>
    <row r="3" spans="1:19" ht="15.75" thickBot="1">
      <c r="A3" s="104" t="s">
        <v>75</v>
      </c>
    </row>
    <row r="4" spans="1:19" s="32" customFormat="1">
      <c r="A4" s="255" t="s">
        <v>46</v>
      </c>
      <c r="B4" s="257" t="s">
        <v>47</v>
      </c>
      <c r="C4" s="259" t="s">
        <v>48</v>
      </c>
      <c r="D4" s="261" t="s">
        <v>49</v>
      </c>
      <c r="E4" s="262"/>
      <c r="F4" s="262"/>
      <c r="G4" s="255" t="s">
        <v>50</v>
      </c>
      <c r="H4" s="254" t="s">
        <v>51</v>
      </c>
      <c r="I4" s="254"/>
      <c r="J4" s="263" t="s">
        <v>52</v>
      </c>
      <c r="K4" s="276" t="s">
        <v>3</v>
      </c>
      <c r="L4" s="263" t="s">
        <v>53</v>
      </c>
      <c r="M4" s="262" t="s">
        <v>12</v>
      </c>
      <c r="N4" s="278"/>
      <c r="O4" s="263" t="s">
        <v>54</v>
      </c>
      <c r="P4" s="263" t="s">
        <v>14</v>
      </c>
      <c r="Q4" s="263" t="s">
        <v>55</v>
      </c>
      <c r="R4" s="264" t="s">
        <v>56</v>
      </c>
      <c r="S4" s="288" t="s">
        <v>525</v>
      </c>
    </row>
    <row r="5" spans="1:19" s="32" customFormat="1" ht="30.75" thickBot="1">
      <c r="A5" s="256"/>
      <c r="B5" s="258"/>
      <c r="C5" s="260"/>
      <c r="D5" s="33" t="s">
        <v>57</v>
      </c>
      <c r="E5" s="34" t="s">
        <v>58</v>
      </c>
      <c r="F5" s="35" t="s">
        <v>59</v>
      </c>
      <c r="G5" s="256"/>
      <c r="H5" s="33" t="s">
        <v>60</v>
      </c>
      <c r="I5" s="36" t="s">
        <v>61</v>
      </c>
      <c r="J5" s="258"/>
      <c r="K5" s="277"/>
      <c r="L5" s="258"/>
      <c r="M5" s="36" t="s">
        <v>62</v>
      </c>
      <c r="N5" s="36" t="s">
        <v>63</v>
      </c>
      <c r="O5" s="258"/>
      <c r="P5" s="258"/>
      <c r="Q5" s="258"/>
      <c r="R5" s="265"/>
      <c r="S5" s="288"/>
    </row>
    <row r="6" spans="1:19" s="38" customFormat="1" ht="172.5" customHeight="1">
      <c r="A6" s="266" t="s">
        <v>513</v>
      </c>
      <c r="B6" s="269">
        <f>F6</f>
        <v>9314697</v>
      </c>
      <c r="C6" s="269">
        <f>ROUND(5588818,0)</f>
        <v>5588818</v>
      </c>
      <c r="D6" s="271" t="s">
        <v>141</v>
      </c>
      <c r="E6" s="269">
        <f>ROUND((C6/0.6*0.4),0)</f>
        <v>3725879</v>
      </c>
      <c r="F6" s="269">
        <f>C6+E6</f>
        <v>9314697</v>
      </c>
      <c r="G6" s="269">
        <f>F6</f>
        <v>9314697</v>
      </c>
      <c r="H6" s="147" t="s">
        <v>146</v>
      </c>
      <c r="I6" s="37" t="s">
        <v>437</v>
      </c>
      <c r="J6" s="274" t="s">
        <v>67</v>
      </c>
      <c r="K6" s="274" t="s">
        <v>4</v>
      </c>
      <c r="L6" s="147" t="s">
        <v>144</v>
      </c>
      <c r="M6" s="147">
        <v>0</v>
      </c>
      <c r="N6" s="147" t="s">
        <v>64</v>
      </c>
      <c r="O6" s="151">
        <f>P6*0.2</f>
        <v>111</v>
      </c>
      <c r="P6" s="151">
        <v>555</v>
      </c>
      <c r="Q6" s="145" t="s">
        <v>94</v>
      </c>
      <c r="R6" s="238" t="s">
        <v>452</v>
      </c>
      <c r="S6" s="237" t="s">
        <v>526</v>
      </c>
    </row>
    <row r="7" spans="1:19" s="38" customFormat="1" ht="125.65" customHeight="1">
      <c r="A7" s="267"/>
      <c r="B7" s="270"/>
      <c r="C7" s="270"/>
      <c r="D7" s="272"/>
      <c r="E7" s="270"/>
      <c r="F7" s="270"/>
      <c r="G7" s="270"/>
      <c r="H7" s="39" t="s">
        <v>65</v>
      </c>
      <c r="I7" s="41" t="s">
        <v>438</v>
      </c>
      <c r="J7" s="275"/>
      <c r="K7" s="275"/>
      <c r="L7" s="39" t="s">
        <v>74</v>
      </c>
      <c r="M7" s="39">
        <v>90.8</v>
      </c>
      <c r="N7" s="39">
        <v>2020</v>
      </c>
      <c r="O7" s="40" t="s">
        <v>64</v>
      </c>
      <c r="P7" s="149">
        <v>95</v>
      </c>
      <c r="Q7" s="41" t="s">
        <v>95</v>
      </c>
      <c r="R7" s="214" t="s">
        <v>435</v>
      </c>
      <c r="S7" s="242"/>
    </row>
    <row r="8" spans="1:19" s="38" customFormat="1" ht="113.65" customHeight="1">
      <c r="A8" s="267"/>
      <c r="B8" s="270">
        <f>F8</f>
        <v>49773910</v>
      </c>
      <c r="C8" s="270">
        <f>ROUND(47135876,0)</f>
        <v>47135876</v>
      </c>
      <c r="D8" s="272"/>
      <c r="E8" s="270">
        <f>ROUND((C8/0.95*0.05),0)+157198</f>
        <v>2638034</v>
      </c>
      <c r="F8" s="270">
        <f>C8+E8</f>
        <v>49773910</v>
      </c>
      <c r="G8" s="270">
        <f>F8</f>
        <v>49773910</v>
      </c>
      <c r="H8" s="39" t="s">
        <v>146</v>
      </c>
      <c r="I8" s="41" t="s">
        <v>437</v>
      </c>
      <c r="J8" s="275" t="s">
        <v>73</v>
      </c>
      <c r="K8" s="275" t="s">
        <v>4</v>
      </c>
      <c r="L8" s="39" t="s">
        <v>145</v>
      </c>
      <c r="M8" s="39">
        <v>0</v>
      </c>
      <c r="N8" s="39" t="s">
        <v>64</v>
      </c>
      <c r="O8" s="152">
        <f>P8*0.2</f>
        <v>551.20000000000005</v>
      </c>
      <c r="P8" s="152">
        <v>2756</v>
      </c>
      <c r="Q8" s="146" t="s">
        <v>94</v>
      </c>
      <c r="R8" s="225" t="s">
        <v>449</v>
      </c>
      <c r="S8" s="243"/>
    </row>
    <row r="9" spans="1:19" s="38" customFormat="1" ht="122.25" customHeight="1" thickBot="1">
      <c r="A9" s="268"/>
      <c r="B9" s="279"/>
      <c r="C9" s="279"/>
      <c r="D9" s="273"/>
      <c r="E9" s="279"/>
      <c r="F9" s="279"/>
      <c r="G9" s="279"/>
      <c r="H9" s="154" t="s">
        <v>65</v>
      </c>
      <c r="I9" s="88" t="s">
        <v>438</v>
      </c>
      <c r="J9" s="280"/>
      <c r="K9" s="280"/>
      <c r="L9" s="154" t="s">
        <v>74</v>
      </c>
      <c r="M9" s="154">
        <v>90.8</v>
      </c>
      <c r="N9" s="154">
        <v>2020</v>
      </c>
      <c r="O9" s="155" t="s">
        <v>64</v>
      </c>
      <c r="P9" s="161">
        <v>95</v>
      </c>
      <c r="Q9" s="88" t="s">
        <v>95</v>
      </c>
      <c r="R9" s="223" t="s">
        <v>436</v>
      </c>
      <c r="S9" s="242"/>
    </row>
    <row r="10" spans="1:19" s="38" customFormat="1" ht="97.5" customHeight="1">
      <c r="A10" s="266" t="s">
        <v>514</v>
      </c>
      <c r="B10" s="269">
        <f>F10</f>
        <v>7696623</v>
      </c>
      <c r="C10" s="269">
        <v>4617974</v>
      </c>
      <c r="D10" s="269" t="s">
        <v>142</v>
      </c>
      <c r="E10" s="269">
        <f>ROUND((C10/0.6*0.4),0)</f>
        <v>3078649</v>
      </c>
      <c r="F10" s="269">
        <f>C10+E10</f>
        <v>7696623</v>
      </c>
      <c r="G10" s="269">
        <f>F10</f>
        <v>7696623</v>
      </c>
      <c r="H10" s="147" t="s">
        <v>146</v>
      </c>
      <c r="I10" s="147" t="s">
        <v>439</v>
      </c>
      <c r="J10" s="274" t="s">
        <v>67</v>
      </c>
      <c r="K10" s="274" t="s">
        <v>4</v>
      </c>
      <c r="L10" s="147" t="s">
        <v>145</v>
      </c>
      <c r="M10" s="147">
        <v>0</v>
      </c>
      <c r="N10" s="147" t="s">
        <v>64</v>
      </c>
      <c r="O10" s="151">
        <f>P10*0.35</f>
        <v>4040.7499999999995</v>
      </c>
      <c r="P10" s="151">
        <v>11545</v>
      </c>
      <c r="Q10" s="145" t="s">
        <v>94</v>
      </c>
      <c r="R10" s="217" t="s">
        <v>450</v>
      </c>
      <c r="S10" s="243"/>
    </row>
    <row r="11" spans="1:19" s="38" customFormat="1" ht="88.15" customHeight="1">
      <c r="A11" s="267"/>
      <c r="B11" s="270"/>
      <c r="C11" s="270"/>
      <c r="D11" s="270"/>
      <c r="E11" s="270"/>
      <c r="F11" s="270"/>
      <c r="G11" s="270"/>
      <c r="H11" s="39" t="s">
        <v>65</v>
      </c>
      <c r="I11" s="39" t="s">
        <v>440</v>
      </c>
      <c r="J11" s="275"/>
      <c r="K11" s="275"/>
      <c r="L11" s="39" t="s">
        <v>74</v>
      </c>
      <c r="M11" s="39">
        <v>0</v>
      </c>
      <c r="N11" s="39">
        <v>2021</v>
      </c>
      <c r="O11" s="40" t="s">
        <v>64</v>
      </c>
      <c r="P11" s="149">
        <v>75</v>
      </c>
      <c r="Q11" s="41" t="s">
        <v>95</v>
      </c>
      <c r="R11" s="214" t="s">
        <v>84</v>
      </c>
      <c r="S11" s="242"/>
    </row>
    <row r="12" spans="1:19" s="38" customFormat="1" ht="105">
      <c r="A12" s="267"/>
      <c r="B12" s="270">
        <f>F12</f>
        <v>45436626</v>
      </c>
      <c r="C12" s="270">
        <f>ROUND(43164795,0)</f>
        <v>43164795</v>
      </c>
      <c r="D12" s="270"/>
      <c r="E12" s="270">
        <f>ROUND((C12/0.95*0.05),0)</f>
        <v>2271831</v>
      </c>
      <c r="F12" s="270">
        <f>C12+E12</f>
        <v>45436626</v>
      </c>
      <c r="G12" s="270">
        <f>F12</f>
        <v>45436626</v>
      </c>
      <c r="H12" s="39" t="s">
        <v>146</v>
      </c>
      <c r="I12" s="39" t="s">
        <v>439</v>
      </c>
      <c r="J12" s="275" t="s">
        <v>73</v>
      </c>
      <c r="K12" s="275" t="s">
        <v>4</v>
      </c>
      <c r="L12" s="39" t="s">
        <v>145</v>
      </c>
      <c r="M12" s="39">
        <v>0</v>
      </c>
      <c r="N12" s="39" t="s">
        <v>64</v>
      </c>
      <c r="O12" s="152">
        <f>P12*0.35</f>
        <v>22217.3</v>
      </c>
      <c r="P12" s="152">
        <v>63478</v>
      </c>
      <c r="Q12" s="146" t="s">
        <v>94</v>
      </c>
      <c r="R12" s="239" t="s">
        <v>451</v>
      </c>
      <c r="S12" s="244"/>
    </row>
    <row r="13" spans="1:19" s="38" customFormat="1" ht="95.1" customHeight="1" thickBot="1">
      <c r="A13" s="268"/>
      <c r="B13" s="279"/>
      <c r="C13" s="279"/>
      <c r="D13" s="279"/>
      <c r="E13" s="279"/>
      <c r="F13" s="279"/>
      <c r="G13" s="279"/>
      <c r="H13" s="154" t="s">
        <v>65</v>
      </c>
      <c r="I13" s="154" t="s">
        <v>440</v>
      </c>
      <c r="J13" s="280"/>
      <c r="K13" s="280"/>
      <c r="L13" s="154" t="s">
        <v>74</v>
      </c>
      <c r="M13" s="154">
        <v>0</v>
      </c>
      <c r="N13" s="154">
        <v>2021</v>
      </c>
      <c r="O13" s="157" t="s">
        <v>64</v>
      </c>
      <c r="P13" s="161">
        <v>75</v>
      </c>
      <c r="Q13" s="88" t="s">
        <v>95</v>
      </c>
      <c r="R13" s="240" t="s">
        <v>85</v>
      </c>
      <c r="S13" s="242"/>
    </row>
    <row r="14" spans="1:19" s="38" customFormat="1" ht="180" customHeight="1">
      <c r="A14" s="266" t="s">
        <v>515</v>
      </c>
      <c r="B14" s="269">
        <f>F14</f>
        <v>10644230</v>
      </c>
      <c r="C14" s="269">
        <f>ROUND(6386538,0)</f>
        <v>6386538</v>
      </c>
      <c r="D14" s="274" t="s">
        <v>141</v>
      </c>
      <c r="E14" s="269">
        <f>ROUND((C14/0.6*0.4),0)</f>
        <v>4257692</v>
      </c>
      <c r="F14" s="269">
        <f>C14+E14</f>
        <v>10644230</v>
      </c>
      <c r="G14" s="269">
        <f>F14</f>
        <v>10644230</v>
      </c>
      <c r="H14" s="147" t="s">
        <v>146</v>
      </c>
      <c r="I14" s="147" t="s">
        <v>454</v>
      </c>
      <c r="J14" s="274" t="s">
        <v>67</v>
      </c>
      <c r="K14" s="274" t="s">
        <v>4</v>
      </c>
      <c r="L14" s="147" t="s">
        <v>145</v>
      </c>
      <c r="M14" s="147">
        <v>0</v>
      </c>
      <c r="N14" s="147" t="s">
        <v>64</v>
      </c>
      <c r="O14" s="42">
        <f>P14*0.3</f>
        <v>273.59999999999997</v>
      </c>
      <c r="P14" s="151">
        <v>912</v>
      </c>
      <c r="Q14" s="145" t="s">
        <v>94</v>
      </c>
      <c r="R14" s="217" t="s">
        <v>448</v>
      </c>
      <c r="S14" s="244"/>
    </row>
    <row r="15" spans="1:19" s="38" customFormat="1" ht="132" customHeight="1" thickBot="1">
      <c r="A15" s="267"/>
      <c r="B15" s="270"/>
      <c r="C15" s="270"/>
      <c r="D15" s="275"/>
      <c r="E15" s="270"/>
      <c r="F15" s="270"/>
      <c r="G15" s="270"/>
      <c r="H15" s="39" t="s">
        <v>65</v>
      </c>
      <c r="I15" s="39" t="s">
        <v>457</v>
      </c>
      <c r="J15" s="275"/>
      <c r="K15" s="275"/>
      <c r="L15" s="39" t="s">
        <v>74</v>
      </c>
      <c r="M15" s="39">
        <v>90.8</v>
      </c>
      <c r="N15" s="39">
        <v>2020</v>
      </c>
      <c r="O15" s="40" t="s">
        <v>64</v>
      </c>
      <c r="P15" s="152">
        <v>95</v>
      </c>
      <c r="Q15" s="41" t="s">
        <v>95</v>
      </c>
      <c r="R15" s="214" t="s">
        <v>86</v>
      </c>
      <c r="S15" s="242"/>
    </row>
    <row r="16" spans="1:19" s="38" customFormat="1" ht="150">
      <c r="A16" s="267"/>
      <c r="B16" s="270">
        <f>F16</f>
        <v>56698760</v>
      </c>
      <c r="C16" s="270">
        <f>ROUND(53863822,0)</f>
        <v>53863822</v>
      </c>
      <c r="D16" s="275"/>
      <c r="E16" s="270">
        <f>ROUND((C16/0.95*0.05),0)</f>
        <v>2834938</v>
      </c>
      <c r="F16" s="270">
        <f>C16+E16</f>
        <v>56698760</v>
      </c>
      <c r="G16" s="270">
        <f>F16</f>
        <v>56698760</v>
      </c>
      <c r="H16" s="39" t="s">
        <v>146</v>
      </c>
      <c r="I16" s="147" t="s">
        <v>454</v>
      </c>
      <c r="J16" s="275" t="s">
        <v>73</v>
      </c>
      <c r="K16" s="275" t="s">
        <v>4</v>
      </c>
      <c r="L16" s="39" t="s">
        <v>145</v>
      </c>
      <c r="M16" s="39">
        <v>0</v>
      </c>
      <c r="N16" s="39" t="s">
        <v>64</v>
      </c>
      <c r="O16" s="152">
        <f>P16*0.3</f>
        <v>1358.1</v>
      </c>
      <c r="P16" s="152">
        <v>4527</v>
      </c>
      <c r="Q16" s="146" t="s">
        <v>94</v>
      </c>
      <c r="R16" s="214" t="s">
        <v>447</v>
      </c>
      <c r="S16" s="244"/>
    </row>
    <row r="17" spans="1:19" s="38" customFormat="1" ht="119.65" customHeight="1" thickBot="1">
      <c r="A17" s="268"/>
      <c r="B17" s="279"/>
      <c r="C17" s="279"/>
      <c r="D17" s="280"/>
      <c r="E17" s="279"/>
      <c r="F17" s="279"/>
      <c r="G17" s="279"/>
      <c r="H17" s="154" t="s">
        <v>65</v>
      </c>
      <c r="I17" s="39" t="s">
        <v>457</v>
      </c>
      <c r="J17" s="280"/>
      <c r="K17" s="280"/>
      <c r="L17" s="154" t="s">
        <v>74</v>
      </c>
      <c r="M17" s="154">
        <v>90.8</v>
      </c>
      <c r="N17" s="154">
        <v>2020</v>
      </c>
      <c r="O17" s="157" t="s">
        <v>64</v>
      </c>
      <c r="P17" s="159">
        <v>95</v>
      </c>
      <c r="Q17" s="88" t="s">
        <v>95</v>
      </c>
      <c r="R17" s="223" t="s">
        <v>87</v>
      </c>
      <c r="S17" s="242"/>
    </row>
    <row r="18" spans="1:19" s="38" customFormat="1" ht="270">
      <c r="A18" s="266" t="s">
        <v>516</v>
      </c>
      <c r="B18" s="269">
        <f>F18</f>
        <v>1477245</v>
      </c>
      <c r="C18" s="269">
        <f>ROUND(886347,0)</f>
        <v>886347</v>
      </c>
      <c r="D18" s="274" t="s">
        <v>141</v>
      </c>
      <c r="E18" s="269">
        <f>ROUND((C18/0.6*0.4),0)</f>
        <v>590898</v>
      </c>
      <c r="F18" s="269">
        <f>C18+E18</f>
        <v>1477245</v>
      </c>
      <c r="G18" s="269">
        <f>F18</f>
        <v>1477245</v>
      </c>
      <c r="H18" s="147" t="s">
        <v>146</v>
      </c>
      <c r="I18" s="147" t="s">
        <v>441</v>
      </c>
      <c r="J18" s="274" t="s">
        <v>67</v>
      </c>
      <c r="K18" s="274" t="s">
        <v>4</v>
      </c>
      <c r="L18" s="147" t="s">
        <v>145</v>
      </c>
      <c r="M18" s="147">
        <v>0</v>
      </c>
      <c r="N18" s="147" t="s">
        <v>64</v>
      </c>
      <c r="O18" s="42">
        <f>P18*0.3</f>
        <v>69.3</v>
      </c>
      <c r="P18" s="37">
        <v>231</v>
      </c>
      <c r="Q18" s="147" t="s">
        <v>94</v>
      </c>
      <c r="R18" s="217" t="s">
        <v>446</v>
      </c>
      <c r="S18" s="244"/>
    </row>
    <row r="19" spans="1:19" s="38" customFormat="1" ht="119.65" customHeight="1">
      <c r="A19" s="267"/>
      <c r="B19" s="270"/>
      <c r="C19" s="270"/>
      <c r="D19" s="275"/>
      <c r="E19" s="270"/>
      <c r="F19" s="270"/>
      <c r="G19" s="270"/>
      <c r="H19" s="39" t="s">
        <v>65</v>
      </c>
      <c r="I19" s="39" t="s">
        <v>455</v>
      </c>
      <c r="J19" s="275"/>
      <c r="K19" s="275"/>
      <c r="L19" s="39" t="s">
        <v>74</v>
      </c>
      <c r="M19" s="149">
        <v>45</v>
      </c>
      <c r="N19" s="39">
        <v>2020</v>
      </c>
      <c r="O19" s="40" t="s">
        <v>64</v>
      </c>
      <c r="P19" s="43">
        <v>45</v>
      </c>
      <c r="Q19" s="39" t="s">
        <v>94</v>
      </c>
      <c r="R19" s="239" t="s">
        <v>88</v>
      </c>
      <c r="S19" s="244"/>
    </row>
    <row r="20" spans="1:19" s="38" customFormat="1" ht="270">
      <c r="A20" s="267"/>
      <c r="B20" s="270">
        <f>F20</f>
        <v>12688757</v>
      </c>
      <c r="C20" s="270">
        <f>ROUND(12054319.2,0)</f>
        <v>12054319</v>
      </c>
      <c r="D20" s="275"/>
      <c r="E20" s="270">
        <f>ROUND((C20/0.95*0.05),0)</f>
        <v>634438</v>
      </c>
      <c r="F20" s="270">
        <f>C20+E20</f>
        <v>12688757</v>
      </c>
      <c r="G20" s="270">
        <f>F20</f>
        <v>12688757</v>
      </c>
      <c r="H20" s="39" t="s">
        <v>146</v>
      </c>
      <c r="I20" s="39" t="s">
        <v>441</v>
      </c>
      <c r="J20" s="275" t="s">
        <v>73</v>
      </c>
      <c r="K20" s="275" t="s">
        <v>4</v>
      </c>
      <c r="L20" s="39" t="s">
        <v>145</v>
      </c>
      <c r="M20" s="39">
        <v>0</v>
      </c>
      <c r="N20" s="39" t="s">
        <v>64</v>
      </c>
      <c r="O20" s="152">
        <f>P20*0.3</f>
        <v>554.4</v>
      </c>
      <c r="P20" s="152">
        <v>1848</v>
      </c>
      <c r="Q20" s="39" t="s">
        <v>94</v>
      </c>
      <c r="R20" s="239" t="s">
        <v>453</v>
      </c>
      <c r="S20" s="244"/>
    </row>
    <row r="21" spans="1:19" s="38" customFormat="1" ht="118.15" customHeight="1" thickBot="1">
      <c r="A21" s="282"/>
      <c r="B21" s="283"/>
      <c r="C21" s="283"/>
      <c r="D21" s="281"/>
      <c r="E21" s="283"/>
      <c r="F21" s="283"/>
      <c r="G21" s="283"/>
      <c r="H21" s="148" t="s">
        <v>65</v>
      </c>
      <c r="I21" s="39" t="s">
        <v>455</v>
      </c>
      <c r="J21" s="281"/>
      <c r="K21" s="281"/>
      <c r="L21" s="148" t="s">
        <v>74</v>
      </c>
      <c r="M21" s="150">
        <v>45</v>
      </c>
      <c r="N21" s="148">
        <v>2020</v>
      </c>
      <c r="O21" s="64" t="s">
        <v>64</v>
      </c>
      <c r="P21" s="153">
        <v>45</v>
      </c>
      <c r="Q21" s="148" t="s">
        <v>94</v>
      </c>
      <c r="R21" s="227" t="s">
        <v>89</v>
      </c>
      <c r="S21" s="244"/>
    </row>
    <row r="22" spans="1:19" s="38" customFormat="1" ht="140.1" customHeight="1">
      <c r="A22" s="284" t="s">
        <v>517</v>
      </c>
      <c r="B22" s="287">
        <f>F22</f>
        <v>192000</v>
      </c>
      <c r="C22" s="287">
        <f>ROUND(115200,0)</f>
        <v>115200</v>
      </c>
      <c r="D22" s="287" t="s">
        <v>143</v>
      </c>
      <c r="E22" s="287">
        <f>ROUND((C22/0.6*0.4),0)</f>
        <v>76800</v>
      </c>
      <c r="F22" s="287">
        <f>C22+E22</f>
        <v>192000</v>
      </c>
      <c r="G22" s="287">
        <f>F22</f>
        <v>192000</v>
      </c>
      <c r="H22" s="65" t="s">
        <v>146</v>
      </c>
      <c r="I22" s="65" t="s">
        <v>422</v>
      </c>
      <c r="J22" s="289" t="s">
        <v>67</v>
      </c>
      <c r="K22" s="289" t="s">
        <v>4</v>
      </c>
      <c r="L22" s="65" t="s">
        <v>147</v>
      </c>
      <c r="M22" s="65">
        <v>0</v>
      </c>
      <c r="N22" s="65" t="s">
        <v>64</v>
      </c>
      <c r="O22" s="156">
        <v>2</v>
      </c>
      <c r="P22" s="158">
        <v>6</v>
      </c>
      <c r="Q22" s="65" t="s">
        <v>94</v>
      </c>
      <c r="R22" s="241" t="s">
        <v>90</v>
      </c>
      <c r="S22" s="243"/>
    </row>
    <row r="23" spans="1:19" s="38" customFormat="1" ht="135" customHeight="1" thickBot="1">
      <c r="A23" s="285"/>
      <c r="B23" s="270"/>
      <c r="C23" s="270"/>
      <c r="D23" s="270"/>
      <c r="E23" s="270"/>
      <c r="F23" s="270"/>
      <c r="G23" s="270"/>
      <c r="H23" s="39" t="s">
        <v>66</v>
      </c>
      <c r="I23" s="45" t="s">
        <v>456</v>
      </c>
      <c r="J23" s="275"/>
      <c r="K23" s="275"/>
      <c r="L23" s="39" t="s">
        <v>147</v>
      </c>
      <c r="M23" s="39">
        <v>0</v>
      </c>
      <c r="N23" s="39">
        <v>2021</v>
      </c>
      <c r="O23" s="41" t="s">
        <v>64</v>
      </c>
      <c r="P23" s="41">
        <v>2</v>
      </c>
      <c r="Q23" s="39" t="s">
        <v>95</v>
      </c>
      <c r="R23" s="214" t="s">
        <v>91</v>
      </c>
      <c r="S23" s="242"/>
    </row>
    <row r="24" spans="1:19" s="44" customFormat="1" ht="147.6" customHeight="1">
      <c r="A24" s="285"/>
      <c r="B24" s="270">
        <f>F24</f>
        <v>1580463</v>
      </c>
      <c r="C24" s="270">
        <f>ROUND(1501440,0)</f>
        <v>1501440</v>
      </c>
      <c r="D24" s="270"/>
      <c r="E24" s="270">
        <f>ROUND((C24/0.95*0.05),0)</f>
        <v>79023</v>
      </c>
      <c r="F24" s="270">
        <f>C24+E24</f>
        <v>1580463</v>
      </c>
      <c r="G24" s="270">
        <f>F24</f>
        <v>1580463</v>
      </c>
      <c r="H24" s="39" t="s">
        <v>146</v>
      </c>
      <c r="I24" s="39" t="s">
        <v>422</v>
      </c>
      <c r="J24" s="275" t="s">
        <v>73</v>
      </c>
      <c r="K24" s="275" t="s">
        <v>4</v>
      </c>
      <c r="L24" s="39" t="s">
        <v>147</v>
      </c>
      <c r="M24" s="39">
        <v>0</v>
      </c>
      <c r="N24" s="39" t="s">
        <v>64</v>
      </c>
      <c r="O24" s="43">
        <f>P24*0.2</f>
        <v>9.2000000000000011</v>
      </c>
      <c r="P24" s="41">
        <v>46</v>
      </c>
      <c r="Q24" s="39" t="s">
        <v>94</v>
      </c>
      <c r="R24" s="214" t="s">
        <v>92</v>
      </c>
      <c r="S24" s="245"/>
    </row>
    <row r="25" spans="1:19" s="38" customFormat="1" ht="139.5" customHeight="1" thickBot="1">
      <c r="A25" s="286"/>
      <c r="B25" s="283"/>
      <c r="C25" s="283"/>
      <c r="D25" s="283"/>
      <c r="E25" s="283"/>
      <c r="F25" s="283"/>
      <c r="G25" s="283"/>
      <c r="H25" s="148" t="s">
        <v>66</v>
      </c>
      <c r="I25" s="45" t="s">
        <v>456</v>
      </c>
      <c r="J25" s="281"/>
      <c r="K25" s="281"/>
      <c r="L25" s="148" t="s">
        <v>147</v>
      </c>
      <c r="M25" s="148">
        <v>0</v>
      </c>
      <c r="N25" s="148">
        <v>2021</v>
      </c>
      <c r="O25" s="45" t="s">
        <v>64</v>
      </c>
      <c r="P25" s="45">
        <v>14</v>
      </c>
      <c r="Q25" s="148" t="s">
        <v>95</v>
      </c>
      <c r="R25" s="227" t="s">
        <v>93</v>
      </c>
      <c r="S25" s="242"/>
    </row>
    <row r="26" spans="1:19" s="44" customFormat="1">
      <c r="A26" s="46"/>
      <c r="B26" s="46" t="s">
        <v>67</v>
      </c>
      <c r="C26" s="160">
        <f>C6+C10+C14+C18+C22</f>
        <v>17594877</v>
      </c>
      <c r="D26" s="49"/>
      <c r="E26" s="160">
        <f>E6+E10+E14+E18+E22</f>
        <v>11729918</v>
      </c>
      <c r="F26" s="160">
        <f>F6+F10+F14+F18+F22</f>
        <v>29324795</v>
      </c>
      <c r="G26" s="47"/>
      <c r="H26" s="48"/>
      <c r="I26" s="48"/>
      <c r="J26" s="48"/>
      <c r="K26" s="48"/>
      <c r="L26" s="48"/>
      <c r="M26" s="48">
        <f>+SUM(M6:M25)</f>
        <v>453.2</v>
      </c>
      <c r="N26" s="48"/>
      <c r="O26" s="49">
        <f>+SUM(O6:O25)</f>
        <v>29186.85</v>
      </c>
      <c r="P26" s="49">
        <f>+SUM(P6:P25)</f>
        <v>86540</v>
      </c>
      <c r="Q26" s="48"/>
      <c r="R26" s="50"/>
    </row>
    <row r="27" spans="1:19" s="44" customFormat="1">
      <c r="A27" s="51"/>
      <c r="B27" s="51" t="s">
        <v>68</v>
      </c>
      <c r="C27" s="160">
        <f>C8+C12+C16+C20+C24</f>
        <v>157720252</v>
      </c>
      <c r="D27" s="49"/>
      <c r="E27" s="160">
        <f>E8+E12+E16+E20+E24</f>
        <v>8458264</v>
      </c>
      <c r="F27" s="160">
        <f>F8+F12+F16+F20+F24</f>
        <v>166178516</v>
      </c>
      <c r="G27" s="47"/>
      <c r="H27" s="52"/>
      <c r="I27" s="48"/>
      <c r="J27" s="48"/>
      <c r="K27" s="48"/>
      <c r="L27" s="48"/>
      <c r="M27" s="48"/>
      <c r="N27" s="48"/>
      <c r="O27" s="52"/>
      <c r="P27" s="48"/>
      <c r="Q27" s="48"/>
      <c r="R27" s="50"/>
    </row>
    <row r="28" spans="1:19" s="44" customFormat="1">
      <c r="A28" s="51"/>
      <c r="B28" s="51"/>
      <c r="C28" s="47"/>
      <c r="D28" s="48"/>
      <c r="E28" s="47"/>
      <c r="F28" s="47"/>
      <c r="G28" s="47"/>
      <c r="H28" s="52"/>
      <c r="I28" s="48"/>
      <c r="J28" s="48"/>
      <c r="K28" s="48"/>
      <c r="L28" s="48"/>
      <c r="M28" s="48"/>
      <c r="N28" s="48"/>
      <c r="O28" s="52"/>
      <c r="P28" s="48"/>
      <c r="Q28" s="48"/>
      <c r="R28" s="50"/>
    </row>
    <row r="29" spans="1:19" ht="15.75" thickBot="1"/>
    <row r="30" spans="1:19" ht="30.75" thickBot="1">
      <c r="A30" s="68" t="s">
        <v>5</v>
      </c>
      <c r="B30" s="69" t="s">
        <v>7</v>
      </c>
      <c r="C30" s="69" t="s">
        <v>69</v>
      </c>
      <c r="D30" s="69" t="s">
        <v>70</v>
      </c>
      <c r="E30" s="69" t="s">
        <v>52</v>
      </c>
      <c r="F30" s="70" t="s">
        <v>3</v>
      </c>
      <c r="G30" s="69" t="s">
        <v>71</v>
      </c>
      <c r="H30" s="70" t="s">
        <v>54</v>
      </c>
      <c r="I30" s="71" t="s">
        <v>14</v>
      </c>
    </row>
    <row r="31" spans="1:19" ht="131.25" customHeight="1">
      <c r="A31" s="65" t="str">
        <f>H6</f>
        <v>Specific output</v>
      </c>
      <c r="B31" s="65" t="str">
        <f>I6</f>
        <v>Persons of the target groups of the transition of institutional care who have received community services
(Institucinės globos pertvarkos tikslinių grupių asmenys, gavę bendruomenines paslaugas)</v>
      </c>
      <c r="C31" s="66" t="str">
        <f>L6</f>
        <v xml:space="preserve">persons </v>
      </c>
      <c r="D31" s="66">
        <v>0</v>
      </c>
      <c r="E31" s="66" t="s">
        <v>72</v>
      </c>
      <c r="F31" s="66" t="s">
        <v>4</v>
      </c>
      <c r="G31" s="66" t="s">
        <v>64</v>
      </c>
      <c r="H31" s="67">
        <f>O6</f>
        <v>111</v>
      </c>
      <c r="I31" s="141">
        <f>P6</f>
        <v>555</v>
      </c>
    </row>
    <row r="32" spans="1:19" ht="99" customHeight="1">
      <c r="A32" s="39" t="str">
        <f>H8</f>
        <v>Specific output</v>
      </c>
      <c r="B32" s="39" t="str">
        <f>I8</f>
        <v>Persons of the target groups of the transition of institutional care who have received community services
(Institucinės globos pertvarkos tikslinių grupių asmenys, gavę bendruomenines paslaugas)</v>
      </c>
      <c r="C32" s="53" t="str">
        <f>L8</f>
        <v>persons</v>
      </c>
      <c r="D32" s="53">
        <v>0</v>
      </c>
      <c r="E32" s="53" t="s">
        <v>73</v>
      </c>
      <c r="F32" s="53" t="s">
        <v>4</v>
      </c>
      <c r="G32" s="53" t="s">
        <v>64</v>
      </c>
      <c r="H32" s="54">
        <f>O8</f>
        <v>551.20000000000005</v>
      </c>
      <c r="I32" s="142">
        <f>P8</f>
        <v>2756</v>
      </c>
    </row>
    <row r="33" spans="1:9" ht="75" customHeight="1">
      <c r="A33" s="39" t="str">
        <f>H10</f>
        <v>Specific output</v>
      </c>
      <c r="B33" s="39" t="str">
        <f>I10</f>
        <v>Persons who have received integrated services for family
(Asmenys, gavę kompleksines paslaugas šeimai)</v>
      </c>
      <c r="C33" s="53" t="str">
        <f>L10</f>
        <v>persons</v>
      </c>
      <c r="D33" s="53">
        <v>0</v>
      </c>
      <c r="E33" s="53" t="s">
        <v>72</v>
      </c>
      <c r="F33" s="53" t="s">
        <v>4</v>
      </c>
      <c r="G33" s="53" t="s">
        <v>64</v>
      </c>
      <c r="H33" s="54">
        <f>O10</f>
        <v>4040.7499999999995</v>
      </c>
      <c r="I33" s="142">
        <f>P10</f>
        <v>11545</v>
      </c>
    </row>
    <row r="34" spans="1:9" ht="77.25" customHeight="1">
      <c r="A34" s="39" t="str">
        <f>H12</f>
        <v>Specific output</v>
      </c>
      <c r="B34" s="39" t="str">
        <f>I12</f>
        <v>Persons who have received integrated services for family
(Asmenys, gavę kompleksines paslaugas šeimai)</v>
      </c>
      <c r="C34" s="53" t="str">
        <f>L12</f>
        <v>persons</v>
      </c>
      <c r="D34" s="53">
        <v>0</v>
      </c>
      <c r="E34" s="53" t="s">
        <v>73</v>
      </c>
      <c r="F34" s="53" t="s">
        <v>4</v>
      </c>
      <c r="G34" s="53" t="s">
        <v>64</v>
      </c>
      <c r="H34" s="54">
        <f>O12</f>
        <v>22217.3</v>
      </c>
      <c r="I34" s="142">
        <f>P12</f>
        <v>63478</v>
      </c>
    </row>
    <row r="35" spans="1:9" ht="111" customHeight="1">
      <c r="A35" s="39" t="str">
        <f>H14</f>
        <v>Specific output</v>
      </c>
      <c r="B35" s="39" t="str">
        <f>I14</f>
        <v>Persons who have received community services related to implementation of the Child Guarantee
(Asmenys, gavę bendruomenines paslaugas, susijusias su vaiko garantijų sistema)</v>
      </c>
      <c r="C35" s="53" t="str">
        <f>L14</f>
        <v>persons</v>
      </c>
      <c r="D35" s="53">
        <v>0</v>
      </c>
      <c r="E35" s="53" t="s">
        <v>72</v>
      </c>
      <c r="F35" s="53" t="s">
        <v>4</v>
      </c>
      <c r="G35" s="53" t="s">
        <v>64</v>
      </c>
      <c r="H35" s="55">
        <f>O14</f>
        <v>273.59999999999997</v>
      </c>
      <c r="I35" s="142">
        <f>P14</f>
        <v>912</v>
      </c>
    </row>
    <row r="36" spans="1:9" ht="134.25" customHeight="1">
      <c r="A36" s="39" t="str">
        <f>H16</f>
        <v>Specific output</v>
      </c>
      <c r="B36" s="39" t="str">
        <f>I16</f>
        <v>Persons who have received community services related to implementation of the Child Guarantee
(Asmenys, gavę bendruomenines paslaugas, susijusias su vaiko garantijų sistema)</v>
      </c>
      <c r="C36" s="53" t="str">
        <f>L16</f>
        <v>persons</v>
      </c>
      <c r="D36" s="53">
        <v>0</v>
      </c>
      <c r="E36" s="53" t="s">
        <v>73</v>
      </c>
      <c r="F36" s="53" t="s">
        <v>4</v>
      </c>
      <c r="G36" s="53" t="s">
        <v>64</v>
      </c>
      <c r="H36" s="54">
        <f>O16</f>
        <v>1358.1</v>
      </c>
      <c r="I36" s="142">
        <f>P16</f>
        <v>4527</v>
      </c>
    </row>
    <row r="37" spans="1:9" ht="123.75" customHeight="1">
      <c r="A37" s="39" t="str">
        <f>H18</f>
        <v>Specific output</v>
      </c>
      <c r="B37" s="39" t="str">
        <f>I18</f>
        <v>Persons who participated in psychosocial rehabilitation and/or reintegration activities
(Asmenys, dalyvavę psichosocialinės reabilitacijos ir (ar) reintegracijos veikloje)</v>
      </c>
      <c r="C37" s="53" t="str">
        <f>L18</f>
        <v>persons</v>
      </c>
      <c r="D37" s="53">
        <v>0</v>
      </c>
      <c r="E37" s="53" t="s">
        <v>72</v>
      </c>
      <c r="F37" s="53" t="s">
        <v>4</v>
      </c>
      <c r="G37" s="53" t="s">
        <v>64</v>
      </c>
      <c r="H37" s="55">
        <f>O18</f>
        <v>69.3</v>
      </c>
      <c r="I37" s="143">
        <f>P18</f>
        <v>231</v>
      </c>
    </row>
    <row r="38" spans="1:9" ht="137.25" customHeight="1">
      <c r="A38" s="39" t="str">
        <f>H20</f>
        <v>Specific output</v>
      </c>
      <c r="B38" s="39" t="str">
        <f>I20</f>
        <v>Persons who participated in psychosocial rehabilitation and/or reintegration activities
(Asmenys, dalyvavę psichosocialinės reabilitacijos ir (ar) reintegracijos veikloje)</v>
      </c>
      <c r="C38" s="53" t="str">
        <f>L20</f>
        <v>persons</v>
      </c>
      <c r="D38" s="53">
        <v>0</v>
      </c>
      <c r="E38" s="53" t="s">
        <v>73</v>
      </c>
      <c r="F38" s="53" t="s">
        <v>4</v>
      </c>
      <c r="G38" s="53" t="s">
        <v>64</v>
      </c>
      <c r="H38" s="55">
        <f>O20</f>
        <v>554.4</v>
      </c>
      <c r="I38" s="142">
        <f>P20</f>
        <v>1848</v>
      </c>
    </row>
    <row r="39" spans="1:9" ht="156" customHeight="1">
      <c r="A39" s="39" t="str">
        <f>H22</f>
        <v>Specific output</v>
      </c>
      <c r="B39" s="39" t="str">
        <f>I22</f>
        <v>Municipalities which participated in the activities promoting involvement of NGOs and community-based organisations in provision of social services (Savivaldybės, dalyvavusios veiklose, skatinančiose  nevyriausybinių  ir bendruomeninių organizacijų įtraukimą į socialinės srities viešųjų paslaugų teikimą)</v>
      </c>
      <c r="C39" s="53" t="str">
        <f>L22</f>
        <v>number</v>
      </c>
      <c r="D39" s="53">
        <v>0</v>
      </c>
      <c r="E39" s="53" t="s">
        <v>72</v>
      </c>
      <c r="F39" s="53" t="s">
        <v>4</v>
      </c>
      <c r="G39" s="53" t="s">
        <v>64</v>
      </c>
      <c r="H39" s="55">
        <f>O22</f>
        <v>2</v>
      </c>
      <c r="I39" s="142">
        <f>P22</f>
        <v>6</v>
      </c>
    </row>
    <row r="40" spans="1:9" ht="161.25" customHeight="1">
      <c r="A40" s="39" t="str">
        <f>H24</f>
        <v>Specific output</v>
      </c>
      <c r="B40" s="39" t="str">
        <f>I24</f>
        <v>Municipalities which participated in the activities promoting involvement of NGOs and community-based organisations in provision of social services (Savivaldybės, dalyvavusios veiklose, skatinančiose  nevyriausybinių  ir bendruomeninių organizacijų įtraukimą į socialinės srities viešųjų paslaugų teikimą)</v>
      </c>
      <c r="C40" s="53" t="str">
        <f>L24</f>
        <v>number</v>
      </c>
      <c r="D40" s="53">
        <v>0</v>
      </c>
      <c r="E40" s="53" t="s">
        <v>73</v>
      </c>
      <c r="F40" s="53" t="s">
        <v>4</v>
      </c>
      <c r="G40" s="53" t="s">
        <v>64</v>
      </c>
      <c r="H40" s="55">
        <f>O24</f>
        <v>9.2000000000000011</v>
      </c>
      <c r="I40" s="142">
        <f>P24</f>
        <v>46</v>
      </c>
    </row>
    <row r="41" spans="1:9" ht="147.75" customHeight="1">
      <c r="A41" s="39" t="str">
        <f>H7</f>
        <v>Specific result</v>
      </c>
      <c r="B41" s="39" t="str">
        <f>I7</f>
        <v>Percentage of persons of the target groups of the transition of institutional care who favourably assess the quality of the received services
(Institucinės globos pertvarkos tikslinių grupių asmenų,  palankiai vertinančių gaunamų paslaugų kokybę, dalis)</v>
      </c>
      <c r="C41" s="53" t="s">
        <v>74</v>
      </c>
      <c r="D41" s="53">
        <f>M7</f>
        <v>90.8</v>
      </c>
      <c r="E41" s="53" t="s">
        <v>72</v>
      </c>
      <c r="F41" s="53" t="s">
        <v>4</v>
      </c>
      <c r="G41" s="53">
        <v>2020</v>
      </c>
      <c r="H41" s="53" t="s">
        <v>64</v>
      </c>
      <c r="I41" s="142">
        <f>P7</f>
        <v>95</v>
      </c>
    </row>
    <row r="42" spans="1:9" ht="132.75" customHeight="1">
      <c r="A42" s="39" t="str">
        <f>H9</f>
        <v>Specific result</v>
      </c>
      <c r="B42" s="39" t="str">
        <f>I9</f>
        <v>Percentage of persons of the target groups of the transition of institutional care who favourably assess the quality of the received services
(Institucinės globos pertvarkos tikslinių grupių asmenų,  palankiai vertinančių gaunamų paslaugų kokybę, dalis)</v>
      </c>
      <c r="C42" s="53" t="s">
        <v>74</v>
      </c>
      <c r="D42" s="53">
        <f>M9</f>
        <v>90.8</v>
      </c>
      <c r="E42" s="53" t="s">
        <v>73</v>
      </c>
      <c r="F42" s="53" t="s">
        <v>4</v>
      </c>
      <c r="G42" s="53">
        <v>2020</v>
      </c>
      <c r="H42" s="53" t="s">
        <v>64</v>
      </c>
      <c r="I42" s="142">
        <f>P9</f>
        <v>95</v>
      </c>
    </row>
    <row r="43" spans="1:9" ht="134.25" customHeight="1">
      <c r="A43" s="39" t="str">
        <f>H9</f>
        <v>Specific result</v>
      </c>
      <c r="B43" s="39" t="str">
        <f>I11</f>
        <v>Percentage of persons maintaining that the integrated services for family had a positive impact
(Asmenų, kurie teigia, kad  kompleksinės paslaugos šeimai padarė teigiamą poveikį, dalis)</v>
      </c>
      <c r="C43" s="53" t="s">
        <v>74</v>
      </c>
      <c r="D43" s="53">
        <f>M11</f>
        <v>0</v>
      </c>
      <c r="E43" s="53" t="s">
        <v>72</v>
      </c>
      <c r="F43" s="53" t="s">
        <v>4</v>
      </c>
      <c r="G43" s="53">
        <v>2021</v>
      </c>
      <c r="H43" s="53" t="s">
        <v>64</v>
      </c>
      <c r="I43" s="142">
        <f>P11</f>
        <v>75</v>
      </c>
    </row>
    <row r="44" spans="1:9" ht="119.25" customHeight="1">
      <c r="A44" s="39" t="str">
        <f>H13</f>
        <v>Specific result</v>
      </c>
      <c r="B44" s="39" t="str">
        <f>I13</f>
        <v>Percentage of persons maintaining that the integrated services for family had a positive impact
(Asmenų, kurie teigia, kad  kompleksinės paslaugos šeimai padarė teigiamą poveikį, dalis)</v>
      </c>
      <c r="C44" s="53" t="s">
        <v>74</v>
      </c>
      <c r="D44" s="53">
        <f>M13</f>
        <v>0</v>
      </c>
      <c r="E44" s="53" t="s">
        <v>73</v>
      </c>
      <c r="F44" s="53" t="s">
        <v>4</v>
      </c>
      <c r="G44" s="53">
        <v>2021</v>
      </c>
      <c r="H44" s="53" t="s">
        <v>64</v>
      </c>
      <c r="I44" s="142">
        <f>P13</f>
        <v>75</v>
      </c>
    </row>
    <row r="45" spans="1:9" ht="128.25" customHeight="1">
      <c r="A45" s="39" t="str">
        <f>H19</f>
        <v>Specific result</v>
      </c>
      <c r="B45" s="39" t="str">
        <f>I19</f>
        <v>Percentage of persons who started training, job-seeking, employment including voluntary work after leaving
(Asmenų, kurie baigę dalyvauti veiklose, pradėjo mokytis, ieškoti darbo, pradėjo dirbti, įskaitant savarankišką darbą, dalis)</v>
      </c>
      <c r="C45" s="53" t="s">
        <v>74</v>
      </c>
      <c r="D45" s="54">
        <f>M19</f>
        <v>45</v>
      </c>
      <c r="E45" s="53" t="s">
        <v>72</v>
      </c>
      <c r="F45" s="53" t="s">
        <v>4</v>
      </c>
      <c r="G45" s="53">
        <v>2020</v>
      </c>
      <c r="H45" s="53" t="s">
        <v>64</v>
      </c>
      <c r="I45" s="142">
        <f>P19</f>
        <v>45</v>
      </c>
    </row>
    <row r="46" spans="1:9" ht="113.25" customHeight="1">
      <c r="A46" s="39" t="str">
        <f>H21</f>
        <v>Specific result</v>
      </c>
      <c r="B46" s="39" t="str">
        <f>I21</f>
        <v>Percentage of persons who started training, job-seeking, employment including voluntary work after leaving
(Asmenų, kurie baigę dalyvauti veiklose, pradėjo mokytis, ieškoti darbo, pradėjo dirbti, įskaitant savarankišką darbą, dalis)</v>
      </c>
      <c r="C46" s="53" t="s">
        <v>74</v>
      </c>
      <c r="D46" s="54">
        <f>M21</f>
        <v>45</v>
      </c>
      <c r="E46" s="53" t="s">
        <v>73</v>
      </c>
      <c r="F46" s="53" t="s">
        <v>4</v>
      </c>
      <c r="G46" s="53">
        <v>2020</v>
      </c>
      <c r="H46" s="53" t="s">
        <v>64</v>
      </c>
      <c r="I46" s="142">
        <f>P21</f>
        <v>45</v>
      </c>
    </row>
    <row r="47" spans="1:9" ht="132" customHeight="1">
      <c r="A47" s="39" t="str">
        <f>H15</f>
        <v>Specific result</v>
      </c>
      <c r="B47" s="39" t="str">
        <f>I15</f>
        <v>Percentage of the persons who favourably assess the quality of the community services related to implementation of the Child Guarantee
(Asmenų, palankiai vertinančių bendruomeninių paslaugų, susijusių su vaiko garantijų sistema, kokybę,  dalis)</v>
      </c>
      <c r="C47" s="53" t="s">
        <v>74</v>
      </c>
      <c r="D47" s="59">
        <f>M15</f>
        <v>90.8</v>
      </c>
      <c r="E47" s="53" t="s">
        <v>72</v>
      </c>
      <c r="F47" s="53" t="s">
        <v>4</v>
      </c>
      <c r="G47" s="53">
        <v>2020</v>
      </c>
      <c r="H47" s="53" t="s">
        <v>64</v>
      </c>
      <c r="I47" s="144">
        <f>P15</f>
        <v>95</v>
      </c>
    </row>
    <row r="48" spans="1:9" ht="151.5" customHeight="1">
      <c r="A48" s="39" t="str">
        <f>H17</f>
        <v>Specific result</v>
      </c>
      <c r="B48" s="39" t="str">
        <f>I17</f>
        <v>Percentage of the persons who favourably assess the quality of the community services related to implementation of the Child Guarantee
(Asmenų, palankiai vertinančių bendruomeninių paslaugų, susijusių su vaiko garantijų sistema, kokybę,  dalis)</v>
      </c>
      <c r="C48" s="53" t="s">
        <v>74</v>
      </c>
      <c r="D48" s="59">
        <f>M17</f>
        <v>90.8</v>
      </c>
      <c r="E48" s="53" t="s">
        <v>73</v>
      </c>
      <c r="F48" s="53" t="s">
        <v>4</v>
      </c>
      <c r="G48" s="53">
        <v>2020</v>
      </c>
      <c r="H48" s="53" t="s">
        <v>64</v>
      </c>
      <c r="I48" s="142">
        <f>P17</f>
        <v>95</v>
      </c>
    </row>
    <row r="49" spans="1:10" ht="182.25" customHeight="1">
      <c r="A49" s="39" t="str">
        <f>H23</f>
        <v>Specific  result</v>
      </c>
      <c r="B49" s="39" t="str">
        <f>I23</f>
        <v>Municipalities in which a positive change in involvement of non-governmental and community-based organisations in provision of social public services has occurred 
(Savivaldybės, kuriose įvyko teigiamas pokytis įtraukiant nevyriausybines ir bendruomenines organizacijas į socialinės srities viešųjų paslaugų teikimą)</v>
      </c>
      <c r="C49" s="53" t="str">
        <f>L23</f>
        <v>number</v>
      </c>
      <c r="D49" s="53">
        <f>M23</f>
        <v>0</v>
      </c>
      <c r="E49" s="53" t="s">
        <v>72</v>
      </c>
      <c r="F49" s="53" t="s">
        <v>4</v>
      </c>
      <c r="G49" s="53">
        <v>2021</v>
      </c>
      <c r="H49" s="53" t="s">
        <v>64</v>
      </c>
      <c r="I49" s="143">
        <f>P23</f>
        <v>2</v>
      </c>
    </row>
    <row r="50" spans="1:10" ht="171" customHeight="1">
      <c r="A50" s="39" t="str">
        <f>H25</f>
        <v>Specific  result</v>
      </c>
      <c r="B50" s="39" t="str">
        <f>I25</f>
        <v>Municipalities in which a positive change in involvement of non-governmental and community-based organisations in provision of social public services has occurred 
(Savivaldybės, kuriose įvyko teigiamas pokytis įtraukiant nevyriausybines ir bendruomenines organizacijas į socialinės srities viešųjų paslaugų teikimą)</v>
      </c>
      <c r="C50" s="53" t="str">
        <f>L25</f>
        <v>number</v>
      </c>
      <c r="D50" s="53">
        <f>M25</f>
        <v>0</v>
      </c>
      <c r="E50" s="53" t="s">
        <v>73</v>
      </c>
      <c r="F50" s="53" t="s">
        <v>4</v>
      </c>
      <c r="G50" s="53">
        <v>2021</v>
      </c>
      <c r="H50" s="53" t="s">
        <v>64</v>
      </c>
      <c r="I50" s="143">
        <f>P25</f>
        <v>14</v>
      </c>
    </row>
    <row r="51" spans="1:10">
      <c r="D51">
        <f>+SUM(D31:D50)</f>
        <v>453.20000000000005</v>
      </c>
      <c r="H51" s="56">
        <f>+SUM(H31:H50)</f>
        <v>29186.85</v>
      </c>
      <c r="I51" s="56">
        <f>+SUM(I31:I50)</f>
        <v>86540</v>
      </c>
      <c r="J51" t="b">
        <f>I51=P26</f>
        <v>1</v>
      </c>
    </row>
  </sheetData>
  <mergeCells count="95">
    <mergeCell ref="S4:S5"/>
    <mergeCell ref="G22:G23"/>
    <mergeCell ref="J22:J23"/>
    <mergeCell ref="K22:K23"/>
    <mergeCell ref="B24:B25"/>
    <mergeCell ref="C24:C25"/>
    <mergeCell ref="E24:E25"/>
    <mergeCell ref="F24:F25"/>
    <mergeCell ref="G24:G25"/>
    <mergeCell ref="J24:J25"/>
    <mergeCell ref="K24:K25"/>
    <mergeCell ref="F22:F23"/>
    <mergeCell ref="G18:G19"/>
    <mergeCell ref="J18:J19"/>
    <mergeCell ref="K18:K19"/>
    <mergeCell ref="B20:B21"/>
    <mergeCell ref="A22:A25"/>
    <mergeCell ref="B22:B23"/>
    <mergeCell ref="C22:C23"/>
    <mergeCell ref="D22:D25"/>
    <mergeCell ref="E22:E23"/>
    <mergeCell ref="K20:K21"/>
    <mergeCell ref="F18:F19"/>
    <mergeCell ref="A18:A21"/>
    <mergeCell ref="B18:B19"/>
    <mergeCell ref="C18:C19"/>
    <mergeCell ref="D18:D21"/>
    <mergeCell ref="E18:E19"/>
    <mergeCell ref="C20:C21"/>
    <mergeCell ref="E20:E21"/>
    <mergeCell ref="F20:F21"/>
    <mergeCell ref="G20:G21"/>
    <mergeCell ref="J20:J21"/>
    <mergeCell ref="G14:G15"/>
    <mergeCell ref="J14:J15"/>
    <mergeCell ref="K14:K15"/>
    <mergeCell ref="B16:B17"/>
    <mergeCell ref="C16:C17"/>
    <mergeCell ref="E16:E17"/>
    <mergeCell ref="F16:F17"/>
    <mergeCell ref="G16:G17"/>
    <mergeCell ref="J16:J17"/>
    <mergeCell ref="K16:K17"/>
    <mergeCell ref="F14:F15"/>
    <mergeCell ref="A14:A17"/>
    <mergeCell ref="B14:B15"/>
    <mergeCell ref="C14:C15"/>
    <mergeCell ref="D14:D17"/>
    <mergeCell ref="E14:E15"/>
    <mergeCell ref="G10:G11"/>
    <mergeCell ref="J10:J11"/>
    <mergeCell ref="K10:K11"/>
    <mergeCell ref="B12:B13"/>
    <mergeCell ref="C12:C13"/>
    <mergeCell ref="E12:E13"/>
    <mergeCell ref="F12:F13"/>
    <mergeCell ref="G12:G13"/>
    <mergeCell ref="J12:J13"/>
    <mergeCell ref="K12:K13"/>
    <mergeCell ref="F10:F11"/>
    <mergeCell ref="A10:A13"/>
    <mergeCell ref="B10:B11"/>
    <mergeCell ref="C10:C11"/>
    <mergeCell ref="D10:D13"/>
    <mergeCell ref="E10:E11"/>
    <mergeCell ref="K6:K7"/>
    <mergeCell ref="B8:B9"/>
    <mergeCell ref="C8:C9"/>
    <mergeCell ref="E8:E9"/>
    <mergeCell ref="F8:F9"/>
    <mergeCell ref="G8:G9"/>
    <mergeCell ref="J8:J9"/>
    <mergeCell ref="K8:K9"/>
    <mergeCell ref="Q4:Q5"/>
    <mergeCell ref="R4:R5"/>
    <mergeCell ref="A6:A9"/>
    <mergeCell ref="B6:B7"/>
    <mergeCell ref="C6:C7"/>
    <mergeCell ref="D6:D9"/>
    <mergeCell ref="E6:E7"/>
    <mergeCell ref="F6:F7"/>
    <mergeCell ref="G6:G7"/>
    <mergeCell ref="J6:J7"/>
    <mergeCell ref="J4:J5"/>
    <mergeCell ref="K4:K5"/>
    <mergeCell ref="L4:L5"/>
    <mergeCell ref="M4:N4"/>
    <mergeCell ref="O4:O5"/>
    <mergeCell ref="P4:P5"/>
    <mergeCell ref="H4:I4"/>
    <mergeCell ref="A4:A5"/>
    <mergeCell ref="B4:B5"/>
    <mergeCell ref="C4:C5"/>
    <mergeCell ref="D4:F4"/>
    <mergeCell ref="G4:G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0"/>
  <sheetViews>
    <sheetView zoomScale="75" zoomScaleNormal="75" workbookViewId="0">
      <selection activeCell="C12" sqref="C12"/>
    </sheetView>
  </sheetViews>
  <sheetFormatPr defaultColWidth="9.28515625" defaultRowHeight="15.75"/>
  <cols>
    <col min="1" max="1" width="9.28515625" style="6"/>
    <col min="2" max="2" width="37" style="4" bestFit="1" customWidth="1"/>
    <col min="3" max="3" width="87.28515625" style="5" customWidth="1"/>
    <col min="4" max="4" width="80.7109375" style="2" customWidth="1"/>
    <col min="5" max="16384" width="9.28515625" style="1"/>
  </cols>
  <sheetData>
    <row r="1" spans="1:4">
      <c r="A1" s="9" t="s">
        <v>0</v>
      </c>
      <c r="B1" s="9" t="s">
        <v>1</v>
      </c>
      <c r="C1" s="9" t="s">
        <v>2</v>
      </c>
      <c r="D1" s="1"/>
    </row>
    <row r="2" spans="1:4">
      <c r="A2" s="11">
        <v>0</v>
      </c>
      <c r="B2" s="8" t="s">
        <v>3</v>
      </c>
      <c r="C2" s="8" t="s">
        <v>4</v>
      </c>
      <c r="D2" s="1"/>
    </row>
    <row r="3" spans="1:4">
      <c r="A3" s="11">
        <v>1</v>
      </c>
      <c r="B3" s="8" t="s">
        <v>5</v>
      </c>
      <c r="C3" s="8" t="s">
        <v>31</v>
      </c>
      <c r="D3" s="1"/>
    </row>
    <row r="4" spans="1:4" ht="28.5">
      <c r="A4" s="11">
        <f>A3+1</f>
        <v>2</v>
      </c>
      <c r="B4" s="8" t="s">
        <v>7</v>
      </c>
      <c r="C4" s="15" t="s">
        <v>121</v>
      </c>
      <c r="D4" s="1"/>
    </row>
    <row r="5" spans="1:4">
      <c r="A5" s="11">
        <f t="shared" ref="A5:A20" si="0">A4+1</f>
        <v>3</v>
      </c>
      <c r="B5" s="8" t="s">
        <v>8</v>
      </c>
      <c r="C5" s="12" t="s">
        <v>113</v>
      </c>
      <c r="D5" s="1"/>
    </row>
    <row r="6" spans="1:4">
      <c r="A6" s="11">
        <f t="shared" si="0"/>
        <v>4</v>
      </c>
      <c r="B6" s="8" t="s">
        <v>10</v>
      </c>
      <c r="C6" s="12" t="s">
        <v>33</v>
      </c>
      <c r="D6" s="1"/>
    </row>
    <row r="7" spans="1:4">
      <c r="A7" s="11">
        <f t="shared" si="0"/>
        <v>5</v>
      </c>
      <c r="B7" s="8" t="s">
        <v>12</v>
      </c>
      <c r="C7" s="14">
        <v>45</v>
      </c>
      <c r="D7" s="1"/>
    </row>
    <row r="8" spans="1:4" ht="30">
      <c r="A8" s="11">
        <f t="shared" si="0"/>
        <v>6</v>
      </c>
      <c r="B8" s="8" t="s">
        <v>13</v>
      </c>
      <c r="C8" s="12" t="s">
        <v>433</v>
      </c>
      <c r="D8" s="1"/>
    </row>
    <row r="9" spans="1:4" ht="28.5" customHeight="1">
      <c r="A9" s="11">
        <f t="shared" si="0"/>
        <v>7</v>
      </c>
      <c r="B9" s="8" t="s">
        <v>14</v>
      </c>
      <c r="C9" s="12" t="s">
        <v>42</v>
      </c>
      <c r="D9" s="1"/>
    </row>
    <row r="10" spans="1:4">
      <c r="A10" s="11">
        <f t="shared" si="0"/>
        <v>8</v>
      </c>
      <c r="B10" s="8" t="s">
        <v>15</v>
      </c>
      <c r="C10" s="12" t="s">
        <v>96</v>
      </c>
      <c r="D10" s="1"/>
    </row>
    <row r="11" spans="1:4" ht="30">
      <c r="A11" s="11">
        <f t="shared" si="0"/>
        <v>9</v>
      </c>
      <c r="B11" s="8" t="s">
        <v>16</v>
      </c>
      <c r="C11" s="12" t="s">
        <v>97</v>
      </c>
      <c r="D11" s="1"/>
    </row>
    <row r="12" spans="1:4" ht="255">
      <c r="A12" s="11">
        <f t="shared" si="0"/>
        <v>10</v>
      </c>
      <c r="B12" s="8" t="s">
        <v>17</v>
      </c>
      <c r="C12" s="23" t="s">
        <v>122</v>
      </c>
      <c r="D12" s="4"/>
    </row>
    <row r="13" spans="1:4">
      <c r="A13" s="11">
        <f t="shared" si="0"/>
        <v>11</v>
      </c>
      <c r="B13" s="8" t="s">
        <v>18</v>
      </c>
      <c r="C13" s="12" t="s">
        <v>94</v>
      </c>
      <c r="D13" s="1"/>
    </row>
    <row r="14" spans="1:4" ht="60">
      <c r="A14" s="11">
        <f t="shared" si="0"/>
        <v>12</v>
      </c>
      <c r="B14" s="8" t="s">
        <v>20</v>
      </c>
      <c r="C14" s="23" t="s">
        <v>123</v>
      </c>
      <c r="D14" s="1"/>
    </row>
    <row r="15" spans="1:4" ht="85.5" customHeight="1">
      <c r="A15" s="11">
        <f t="shared" si="0"/>
        <v>13</v>
      </c>
      <c r="B15" s="8" t="s">
        <v>21</v>
      </c>
      <c r="C15" s="23" t="s">
        <v>124</v>
      </c>
      <c r="D15" s="1"/>
    </row>
    <row r="16" spans="1:4" ht="30">
      <c r="A16" s="11">
        <f t="shared" si="0"/>
        <v>14</v>
      </c>
      <c r="B16" s="8" t="s">
        <v>22</v>
      </c>
      <c r="C16" s="23" t="s">
        <v>23</v>
      </c>
      <c r="D16" s="1"/>
    </row>
    <row r="17" spans="1:4">
      <c r="A17" s="11">
        <f t="shared" si="0"/>
        <v>15</v>
      </c>
      <c r="B17" s="8" t="s">
        <v>24</v>
      </c>
      <c r="C17" s="23" t="s">
        <v>25</v>
      </c>
      <c r="D17" s="1"/>
    </row>
    <row r="18" spans="1:4">
      <c r="A18" s="11">
        <f t="shared" si="0"/>
        <v>16</v>
      </c>
      <c r="B18" s="8" t="s">
        <v>26</v>
      </c>
      <c r="C18" s="23" t="s">
        <v>39</v>
      </c>
      <c r="D18" s="1"/>
    </row>
    <row r="19" spans="1:4" ht="30">
      <c r="A19" s="11">
        <f>A18+1</f>
        <v>17</v>
      </c>
      <c r="B19" s="8" t="s">
        <v>28</v>
      </c>
      <c r="C19" s="23" t="s">
        <v>125</v>
      </c>
      <c r="D19" s="1"/>
    </row>
    <row r="20" spans="1:4">
      <c r="A20" s="11">
        <f t="shared" si="0"/>
        <v>18</v>
      </c>
      <c r="B20" s="8" t="s">
        <v>29</v>
      </c>
      <c r="C20" s="12" t="s">
        <v>30</v>
      </c>
      <c r="D20"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Q20"/>
  <sheetViews>
    <sheetView zoomScale="75" zoomScaleNormal="75" workbookViewId="0">
      <selection activeCell="E12" sqref="E12"/>
    </sheetView>
  </sheetViews>
  <sheetFormatPr defaultColWidth="9.28515625" defaultRowHeight="15.75"/>
  <cols>
    <col min="1" max="1" width="9.28515625" style="2"/>
    <col min="2" max="2" width="34.7109375" style="1" bestFit="1" customWidth="1"/>
    <col min="3" max="3" width="116.42578125" style="1" customWidth="1"/>
    <col min="4" max="4" width="36.7109375" style="2" customWidth="1"/>
    <col min="5" max="16384" width="9.28515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ht="28.5">
      <c r="A4" s="11">
        <f>A3+1</f>
        <v>2</v>
      </c>
      <c r="B4" s="8" t="s">
        <v>7</v>
      </c>
      <c r="C4" s="10" t="s">
        <v>83</v>
      </c>
      <c r="D4" s="1"/>
    </row>
    <row r="5" spans="1:4">
      <c r="A5" s="11">
        <f t="shared" ref="A5:A20" si="0">A4+1</f>
        <v>3</v>
      </c>
      <c r="B5" s="8" t="s">
        <v>8</v>
      </c>
      <c r="C5" s="12" t="s">
        <v>147</v>
      </c>
      <c r="D5" s="1"/>
    </row>
    <row r="6" spans="1:4">
      <c r="A6" s="11">
        <f t="shared" si="0"/>
        <v>4</v>
      </c>
      <c r="B6" s="8" t="s">
        <v>10</v>
      </c>
      <c r="C6" s="12" t="s">
        <v>11</v>
      </c>
      <c r="D6" s="1"/>
    </row>
    <row r="7" spans="1:4">
      <c r="A7" s="11">
        <f t="shared" si="0"/>
        <v>5</v>
      </c>
      <c r="B7" s="8" t="s">
        <v>12</v>
      </c>
      <c r="C7" s="14">
        <v>0</v>
      </c>
      <c r="D7" s="1"/>
    </row>
    <row r="8" spans="1:4" ht="27" customHeight="1">
      <c r="A8" s="11">
        <f t="shared" si="0"/>
        <v>6</v>
      </c>
      <c r="B8" s="8" t="s">
        <v>13</v>
      </c>
      <c r="C8" s="12" t="s">
        <v>43</v>
      </c>
      <c r="D8" s="1"/>
    </row>
    <row r="9" spans="1:4" ht="30" customHeight="1">
      <c r="A9" s="11">
        <f t="shared" si="0"/>
        <v>7</v>
      </c>
      <c r="B9" s="8" t="s">
        <v>14</v>
      </c>
      <c r="C9" s="12" t="s">
        <v>44</v>
      </c>
      <c r="D9" s="1"/>
    </row>
    <row r="10" spans="1:4">
      <c r="A10" s="11">
        <f t="shared" si="0"/>
        <v>8</v>
      </c>
      <c r="B10" s="8" t="s">
        <v>15</v>
      </c>
      <c r="C10" s="12" t="s">
        <v>96</v>
      </c>
      <c r="D10" s="1"/>
    </row>
    <row r="11" spans="1:4" ht="33" customHeight="1">
      <c r="A11" s="11">
        <f t="shared" si="0"/>
        <v>9</v>
      </c>
      <c r="B11" s="8" t="s">
        <v>16</v>
      </c>
      <c r="C11" s="12" t="s">
        <v>97</v>
      </c>
      <c r="D11" s="1"/>
    </row>
    <row r="12" spans="1:4" ht="409.5" customHeight="1">
      <c r="A12" s="11">
        <f t="shared" si="0"/>
        <v>10</v>
      </c>
      <c r="B12" s="8" t="s">
        <v>17</v>
      </c>
      <c r="C12" s="63" t="s">
        <v>126</v>
      </c>
      <c r="D12" s="4"/>
    </row>
    <row r="13" spans="1:4">
      <c r="A13" s="11">
        <f t="shared" si="0"/>
        <v>11</v>
      </c>
      <c r="B13" s="8" t="s">
        <v>18</v>
      </c>
      <c r="C13" s="12" t="s">
        <v>94</v>
      </c>
      <c r="D13" s="1"/>
    </row>
    <row r="14" spans="1:4" ht="30">
      <c r="A14" s="11">
        <f t="shared" si="0"/>
        <v>12</v>
      </c>
      <c r="B14" s="8" t="s">
        <v>20</v>
      </c>
      <c r="C14" s="12" t="s">
        <v>127</v>
      </c>
      <c r="D14" s="1"/>
    </row>
    <row r="15" spans="1:4">
      <c r="A15" s="11">
        <f t="shared" si="0"/>
        <v>13</v>
      </c>
      <c r="B15" s="8" t="s">
        <v>21</v>
      </c>
      <c r="C15" s="12" t="s">
        <v>128</v>
      </c>
      <c r="D15" s="1"/>
    </row>
    <row r="16" spans="1:4">
      <c r="A16" s="11">
        <f t="shared" si="0"/>
        <v>14</v>
      </c>
      <c r="B16" s="8" t="s">
        <v>22</v>
      </c>
      <c r="C16" s="12" t="s">
        <v>35</v>
      </c>
      <c r="D16" s="1"/>
    </row>
    <row r="17" spans="1:17">
      <c r="A17" s="11">
        <f t="shared" si="0"/>
        <v>15</v>
      </c>
      <c r="B17" s="8" t="s">
        <v>24</v>
      </c>
      <c r="C17" s="23" t="s">
        <v>25</v>
      </c>
      <c r="D17" s="1"/>
    </row>
    <row r="18" spans="1:17">
      <c r="A18" s="11">
        <f t="shared" si="0"/>
        <v>16</v>
      </c>
      <c r="B18" s="8" t="s">
        <v>26</v>
      </c>
      <c r="C18" s="23" t="s">
        <v>134</v>
      </c>
    </row>
    <row r="19" spans="1:17" ht="30">
      <c r="A19" s="11">
        <f>A18+1</f>
        <v>17</v>
      </c>
      <c r="B19" s="8" t="s">
        <v>28</v>
      </c>
      <c r="C19" s="23" t="s">
        <v>129</v>
      </c>
      <c r="M19" s="3"/>
      <c r="N19" s="3"/>
      <c r="O19" s="3"/>
      <c r="P19" s="3"/>
      <c r="Q19" s="3"/>
    </row>
    <row r="20" spans="1:17">
      <c r="A20" s="11">
        <f t="shared" si="0"/>
        <v>18</v>
      </c>
      <c r="B20" s="8" t="s">
        <v>29</v>
      </c>
      <c r="C20" s="12" t="s">
        <v>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D20"/>
  <sheetViews>
    <sheetView zoomScale="75" zoomScaleNormal="75" workbookViewId="0">
      <selection activeCell="C12" sqref="C12"/>
    </sheetView>
  </sheetViews>
  <sheetFormatPr defaultColWidth="9.28515625" defaultRowHeight="15.75"/>
  <cols>
    <col min="1" max="1" width="9.28515625" style="6"/>
    <col min="2" max="2" width="37" style="4" bestFit="1" customWidth="1"/>
    <col min="3" max="3" width="150.42578125" style="5" customWidth="1"/>
    <col min="4" max="4" width="36.7109375" style="2" customWidth="1"/>
    <col min="5" max="16384" width="9.28515625" style="1"/>
  </cols>
  <sheetData>
    <row r="1" spans="1:4">
      <c r="A1" s="9" t="s">
        <v>0</v>
      </c>
      <c r="B1" s="9" t="s">
        <v>1</v>
      </c>
      <c r="C1" s="9" t="s">
        <v>2</v>
      </c>
      <c r="D1" s="1"/>
    </row>
    <row r="2" spans="1:4">
      <c r="A2" s="11">
        <v>0</v>
      </c>
      <c r="B2" s="8" t="s">
        <v>3</v>
      </c>
      <c r="C2" s="8" t="s">
        <v>4</v>
      </c>
      <c r="D2" s="1"/>
    </row>
    <row r="3" spans="1:4">
      <c r="A3" s="11">
        <v>1</v>
      </c>
      <c r="B3" s="8" t="s">
        <v>5</v>
      </c>
      <c r="C3" s="8" t="s">
        <v>31</v>
      </c>
      <c r="D3" s="1"/>
    </row>
    <row r="4" spans="1:4" ht="28.5">
      <c r="A4" s="11">
        <f>A3+1</f>
        <v>2</v>
      </c>
      <c r="B4" s="8" t="s">
        <v>7</v>
      </c>
      <c r="C4" s="15" t="s">
        <v>130</v>
      </c>
      <c r="D4" s="61"/>
    </row>
    <row r="5" spans="1:4">
      <c r="A5" s="11">
        <f t="shared" ref="A5:A20" si="0">A4+1</f>
        <v>3</v>
      </c>
      <c r="B5" s="8" t="s">
        <v>8</v>
      </c>
      <c r="C5" s="12" t="s">
        <v>9</v>
      </c>
      <c r="D5" s="1"/>
    </row>
    <row r="6" spans="1:4">
      <c r="A6" s="11">
        <f t="shared" si="0"/>
        <v>4</v>
      </c>
      <c r="B6" s="8" t="s">
        <v>10</v>
      </c>
      <c r="C6" s="12" t="s">
        <v>33</v>
      </c>
      <c r="D6" s="1"/>
    </row>
    <row r="7" spans="1:4">
      <c r="A7" s="11">
        <f t="shared" si="0"/>
        <v>5</v>
      </c>
      <c r="B7" s="8" t="s">
        <v>12</v>
      </c>
      <c r="C7" s="14">
        <v>0</v>
      </c>
      <c r="D7" s="1"/>
    </row>
    <row r="8" spans="1:4" ht="30">
      <c r="A8" s="11">
        <f t="shared" si="0"/>
        <v>6</v>
      </c>
      <c r="B8" s="8" t="s">
        <v>13</v>
      </c>
      <c r="C8" s="12" t="s">
        <v>427</v>
      </c>
      <c r="D8" s="1"/>
    </row>
    <row r="9" spans="1:4" ht="28.5" customHeight="1">
      <c r="A9" s="11">
        <f t="shared" si="0"/>
        <v>7</v>
      </c>
      <c r="B9" s="8" t="s">
        <v>14</v>
      </c>
      <c r="C9" s="12" t="s">
        <v>45</v>
      </c>
      <c r="D9" s="1"/>
    </row>
    <row r="10" spans="1:4">
      <c r="A10" s="11">
        <f t="shared" si="0"/>
        <v>8</v>
      </c>
      <c r="B10" s="8" t="s">
        <v>15</v>
      </c>
      <c r="C10" s="12" t="s">
        <v>96</v>
      </c>
      <c r="D10" s="1"/>
    </row>
    <row r="11" spans="1:4" ht="30">
      <c r="A11" s="11">
        <f t="shared" si="0"/>
        <v>9</v>
      </c>
      <c r="B11" s="8" t="s">
        <v>16</v>
      </c>
      <c r="C11" s="12" t="s">
        <v>97</v>
      </c>
      <c r="D11" s="1"/>
    </row>
    <row r="12" spans="1:4" ht="409.5">
      <c r="A12" s="11">
        <f t="shared" si="0"/>
        <v>10</v>
      </c>
      <c r="B12" s="8" t="s">
        <v>17</v>
      </c>
      <c r="C12" s="63" t="s">
        <v>131</v>
      </c>
      <c r="D12" s="1"/>
    </row>
    <row r="13" spans="1:4">
      <c r="A13" s="11">
        <f t="shared" si="0"/>
        <v>11</v>
      </c>
      <c r="B13" s="8" t="s">
        <v>18</v>
      </c>
      <c r="C13" s="12" t="s">
        <v>94</v>
      </c>
      <c r="D13" s="1"/>
    </row>
    <row r="14" spans="1:4" ht="45">
      <c r="A14" s="11">
        <f t="shared" si="0"/>
        <v>12</v>
      </c>
      <c r="B14" s="8" t="s">
        <v>20</v>
      </c>
      <c r="C14" s="12" t="s">
        <v>132</v>
      </c>
      <c r="D14" s="1"/>
    </row>
    <row r="15" spans="1:4" ht="75">
      <c r="A15" s="11">
        <f t="shared" si="0"/>
        <v>13</v>
      </c>
      <c r="B15" s="8" t="s">
        <v>21</v>
      </c>
      <c r="C15" s="12" t="s">
        <v>133</v>
      </c>
      <c r="D15" s="1"/>
    </row>
    <row r="16" spans="1:4">
      <c r="A16" s="11">
        <f t="shared" si="0"/>
        <v>14</v>
      </c>
      <c r="B16" s="8" t="s">
        <v>22</v>
      </c>
      <c r="C16" s="12" t="s">
        <v>23</v>
      </c>
      <c r="D16" s="1"/>
    </row>
    <row r="17" spans="1:4">
      <c r="A17" s="11">
        <f t="shared" si="0"/>
        <v>15</v>
      </c>
      <c r="B17" s="8" t="s">
        <v>24</v>
      </c>
      <c r="C17" s="12" t="s">
        <v>25</v>
      </c>
      <c r="D17" s="1"/>
    </row>
    <row r="18" spans="1:4">
      <c r="A18" s="11">
        <f t="shared" si="0"/>
        <v>16</v>
      </c>
      <c r="B18" s="8" t="s">
        <v>26</v>
      </c>
      <c r="C18" s="12" t="s">
        <v>39</v>
      </c>
      <c r="D18" s="1"/>
    </row>
    <row r="19" spans="1:4" ht="30">
      <c r="A19" s="11">
        <f>A18+1</f>
        <v>17</v>
      </c>
      <c r="B19" s="8" t="s">
        <v>28</v>
      </c>
      <c r="C19" s="12" t="s">
        <v>140</v>
      </c>
      <c r="D19" s="1"/>
    </row>
    <row r="20" spans="1:4">
      <c r="A20" s="11">
        <f t="shared" si="0"/>
        <v>18</v>
      </c>
      <c r="B20" s="8" t="s">
        <v>29</v>
      </c>
      <c r="C20" s="12" t="s">
        <v>30</v>
      </c>
      <c r="D20" s="1"/>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9"/>
  <sheetViews>
    <sheetView zoomScale="75" zoomScaleNormal="75" workbookViewId="0">
      <selection sqref="A1:XFD1048576"/>
    </sheetView>
  </sheetViews>
  <sheetFormatPr defaultColWidth="9.28515625" defaultRowHeight="15"/>
  <cols>
    <col min="1" max="1" width="9.28515625" style="251"/>
    <col min="2" max="2" width="34.7109375" style="248" bestFit="1" customWidth="1"/>
    <col min="3" max="3" width="118.5703125" style="248" customWidth="1"/>
    <col min="4" max="4" width="36.7109375" style="251" customWidth="1"/>
    <col min="5" max="16384" width="9.28515625" style="248"/>
  </cols>
  <sheetData>
    <row r="1" spans="1:4">
      <c r="A1" s="184" t="s">
        <v>0</v>
      </c>
      <c r="B1" s="178" t="s">
        <v>1</v>
      </c>
      <c r="C1" s="178" t="s">
        <v>2</v>
      </c>
      <c r="D1" s="248"/>
    </row>
    <row r="2" spans="1:4">
      <c r="A2" s="184">
        <v>1</v>
      </c>
      <c r="B2" s="178" t="s">
        <v>5</v>
      </c>
      <c r="C2" s="178" t="s">
        <v>6</v>
      </c>
      <c r="D2" s="248"/>
    </row>
    <row r="3" spans="1:4">
      <c r="A3" s="184">
        <f>A2+1</f>
        <v>2</v>
      </c>
      <c r="B3" s="178" t="s">
        <v>7</v>
      </c>
      <c r="C3" s="106" t="s">
        <v>527</v>
      </c>
      <c r="D3" s="248"/>
    </row>
    <row r="4" spans="1:4">
      <c r="A4" s="184">
        <f t="shared" ref="A4:A19" si="0">A3+1</f>
        <v>3</v>
      </c>
      <c r="B4" s="178" t="s">
        <v>8</v>
      </c>
      <c r="C4" s="178" t="s">
        <v>213</v>
      </c>
      <c r="D4" s="248"/>
    </row>
    <row r="5" spans="1:4">
      <c r="A5" s="184">
        <f t="shared" si="0"/>
        <v>4</v>
      </c>
      <c r="B5" s="178" t="s">
        <v>10</v>
      </c>
      <c r="C5" s="178" t="s">
        <v>11</v>
      </c>
      <c r="D5" s="248"/>
    </row>
    <row r="6" spans="1:4">
      <c r="A6" s="184">
        <f t="shared" si="0"/>
        <v>5</v>
      </c>
      <c r="B6" s="178" t="s">
        <v>12</v>
      </c>
      <c r="C6" s="249">
        <v>0</v>
      </c>
      <c r="D6" s="248"/>
    </row>
    <row r="7" spans="1:4" ht="30">
      <c r="A7" s="184">
        <f t="shared" si="0"/>
        <v>6</v>
      </c>
      <c r="B7" s="178" t="s">
        <v>13</v>
      </c>
      <c r="C7" s="106" t="s">
        <v>217</v>
      </c>
      <c r="D7" s="248"/>
    </row>
    <row r="8" spans="1:4" ht="30">
      <c r="A8" s="184">
        <f t="shared" si="0"/>
        <v>7</v>
      </c>
      <c r="B8" s="178" t="s">
        <v>14</v>
      </c>
      <c r="C8" s="106" t="s">
        <v>528</v>
      </c>
      <c r="D8" s="248"/>
    </row>
    <row r="9" spans="1:4">
      <c r="A9" s="184">
        <f t="shared" si="0"/>
        <v>8</v>
      </c>
      <c r="B9" s="178" t="s">
        <v>15</v>
      </c>
      <c r="C9" s="250" t="s">
        <v>529</v>
      </c>
      <c r="D9" s="248"/>
    </row>
    <row r="10" spans="1:4">
      <c r="A10" s="184">
        <f t="shared" si="0"/>
        <v>9</v>
      </c>
      <c r="B10" s="178" t="s">
        <v>16</v>
      </c>
      <c r="C10" s="178" t="s">
        <v>530</v>
      </c>
      <c r="D10" s="248"/>
    </row>
    <row r="11" spans="1:4" ht="129.75" customHeight="1">
      <c r="A11" s="184">
        <f t="shared" si="0"/>
        <v>10</v>
      </c>
      <c r="B11" s="178" t="s">
        <v>17</v>
      </c>
      <c r="C11" s="106" t="s">
        <v>224</v>
      </c>
      <c r="D11" s="248"/>
    </row>
    <row r="12" spans="1:4" ht="20.65" customHeight="1">
      <c r="A12" s="184">
        <f t="shared" si="0"/>
        <v>11</v>
      </c>
      <c r="B12" s="178" t="s">
        <v>18</v>
      </c>
      <c r="C12" s="178" t="s">
        <v>153</v>
      </c>
      <c r="D12" s="248"/>
    </row>
    <row r="13" spans="1:4" ht="39" customHeight="1">
      <c r="A13" s="184">
        <f t="shared" si="0"/>
        <v>12</v>
      </c>
      <c r="B13" s="178" t="s">
        <v>20</v>
      </c>
      <c r="C13" s="106" t="s">
        <v>531</v>
      </c>
      <c r="D13" s="248"/>
    </row>
    <row r="14" spans="1:4" ht="32.25" customHeight="1">
      <c r="A14" s="184">
        <f t="shared" si="0"/>
        <v>13</v>
      </c>
      <c r="B14" s="178" t="s">
        <v>21</v>
      </c>
      <c r="C14" s="106" t="s">
        <v>532</v>
      </c>
      <c r="D14" s="248"/>
    </row>
    <row r="15" spans="1:4" ht="32.25" customHeight="1">
      <c r="A15" s="184">
        <f t="shared" si="0"/>
        <v>14</v>
      </c>
      <c r="B15" s="178" t="s">
        <v>22</v>
      </c>
      <c r="C15" s="106" t="s">
        <v>533</v>
      </c>
      <c r="D15" s="248"/>
    </row>
    <row r="16" spans="1:4" ht="24" customHeight="1">
      <c r="A16" s="184">
        <f t="shared" si="0"/>
        <v>15</v>
      </c>
      <c r="B16" s="178" t="s">
        <v>24</v>
      </c>
      <c r="C16" s="106" t="s">
        <v>25</v>
      </c>
      <c r="D16" s="248"/>
    </row>
    <row r="17" spans="1:17" ht="21" customHeight="1">
      <c r="A17" s="184">
        <f t="shared" si="0"/>
        <v>16</v>
      </c>
      <c r="B17" s="178" t="s">
        <v>26</v>
      </c>
      <c r="C17" s="178" t="s">
        <v>134</v>
      </c>
    </row>
    <row r="18" spans="1:17" ht="30">
      <c r="A18" s="184">
        <f>A17+1</f>
        <v>17</v>
      </c>
      <c r="B18" s="178" t="s">
        <v>28</v>
      </c>
      <c r="C18" s="106" t="s">
        <v>534</v>
      </c>
      <c r="M18" s="252"/>
      <c r="N18" s="252"/>
      <c r="O18" s="252"/>
      <c r="P18" s="252"/>
      <c r="Q18" s="252"/>
    </row>
    <row r="19" spans="1:17">
      <c r="A19" s="184">
        <f t="shared" si="0"/>
        <v>18</v>
      </c>
      <c r="B19" s="178" t="s">
        <v>29</v>
      </c>
      <c r="C19" s="178" t="s">
        <v>535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9"/>
  <sheetViews>
    <sheetView zoomScale="75" zoomScaleNormal="75" workbookViewId="0">
      <selection sqref="A1:XFD1048576"/>
    </sheetView>
  </sheetViews>
  <sheetFormatPr defaultColWidth="9.28515625" defaultRowHeight="15"/>
  <cols>
    <col min="1" max="1" width="9.28515625" style="251"/>
    <col min="2" max="2" width="34.7109375" style="248" bestFit="1" customWidth="1"/>
    <col min="3" max="3" width="123.5703125" style="248" customWidth="1"/>
    <col min="4" max="4" width="36.7109375" style="251" customWidth="1"/>
    <col min="5" max="16384" width="9.28515625" style="248"/>
  </cols>
  <sheetData>
    <row r="1" spans="1:4">
      <c r="A1" s="184" t="s">
        <v>0</v>
      </c>
      <c r="B1" s="178" t="s">
        <v>1</v>
      </c>
      <c r="C1" s="178" t="s">
        <v>2</v>
      </c>
      <c r="D1" s="248"/>
    </row>
    <row r="2" spans="1:4">
      <c r="A2" s="184">
        <v>1</v>
      </c>
      <c r="B2" s="178" t="s">
        <v>5</v>
      </c>
      <c r="C2" s="178" t="s">
        <v>6</v>
      </c>
      <c r="D2" s="248"/>
    </row>
    <row r="3" spans="1:4" ht="30">
      <c r="A3" s="184">
        <f>A2+1</f>
        <v>2</v>
      </c>
      <c r="B3" s="178" t="s">
        <v>7</v>
      </c>
      <c r="C3" s="106" t="s">
        <v>237</v>
      </c>
      <c r="D3" s="248"/>
    </row>
    <row r="4" spans="1:4">
      <c r="A4" s="184">
        <f t="shared" ref="A4:A19" si="0">A3+1</f>
        <v>3</v>
      </c>
      <c r="B4" s="178" t="s">
        <v>8</v>
      </c>
      <c r="C4" s="178" t="s">
        <v>238</v>
      </c>
      <c r="D4" s="248"/>
    </row>
    <row r="5" spans="1:4">
      <c r="A5" s="184">
        <f t="shared" si="0"/>
        <v>4</v>
      </c>
      <c r="B5" s="178" t="s">
        <v>10</v>
      </c>
      <c r="C5" s="178" t="s">
        <v>11</v>
      </c>
      <c r="D5" s="248"/>
    </row>
    <row r="6" spans="1:4">
      <c r="A6" s="184">
        <f t="shared" si="0"/>
        <v>5</v>
      </c>
      <c r="B6" s="178" t="s">
        <v>12</v>
      </c>
      <c r="C6" s="249">
        <v>0</v>
      </c>
      <c r="D6" s="248"/>
    </row>
    <row r="7" spans="1:4" ht="30">
      <c r="A7" s="184">
        <f t="shared" si="0"/>
        <v>6</v>
      </c>
      <c r="B7" s="178" t="s">
        <v>13</v>
      </c>
      <c r="C7" s="106" t="s">
        <v>239</v>
      </c>
      <c r="D7" s="248"/>
    </row>
    <row r="8" spans="1:4" ht="30">
      <c r="A8" s="184">
        <f t="shared" si="0"/>
        <v>7</v>
      </c>
      <c r="B8" s="178" t="s">
        <v>14</v>
      </c>
      <c r="C8" s="106" t="s">
        <v>536</v>
      </c>
      <c r="D8" s="248"/>
    </row>
    <row r="9" spans="1:4">
      <c r="A9" s="184">
        <f t="shared" si="0"/>
        <v>8</v>
      </c>
      <c r="B9" s="178" t="s">
        <v>15</v>
      </c>
      <c r="C9" s="250" t="s">
        <v>529</v>
      </c>
      <c r="D9" s="248"/>
    </row>
    <row r="10" spans="1:4">
      <c r="A10" s="184">
        <f t="shared" si="0"/>
        <v>9</v>
      </c>
      <c r="B10" s="178" t="s">
        <v>16</v>
      </c>
      <c r="C10" s="178" t="s">
        <v>530</v>
      </c>
      <c r="D10" s="248"/>
    </row>
    <row r="11" spans="1:4" ht="150">
      <c r="A11" s="184">
        <f t="shared" si="0"/>
        <v>10</v>
      </c>
      <c r="B11" s="178" t="s">
        <v>17</v>
      </c>
      <c r="C11" s="106" t="s">
        <v>537</v>
      </c>
      <c r="D11" s="248"/>
    </row>
    <row r="12" spans="1:4">
      <c r="A12" s="184">
        <f t="shared" si="0"/>
        <v>11</v>
      </c>
      <c r="B12" s="178" t="s">
        <v>18</v>
      </c>
      <c r="C12" s="178" t="s">
        <v>153</v>
      </c>
      <c r="D12" s="248"/>
    </row>
    <row r="13" spans="1:4" ht="60">
      <c r="A13" s="184">
        <f t="shared" si="0"/>
        <v>12</v>
      </c>
      <c r="B13" s="178" t="s">
        <v>20</v>
      </c>
      <c r="C13" s="106" t="s">
        <v>538</v>
      </c>
      <c r="D13" s="248"/>
    </row>
    <row r="14" spans="1:4" ht="30">
      <c r="A14" s="184">
        <f t="shared" si="0"/>
        <v>13</v>
      </c>
      <c r="B14" s="178" t="s">
        <v>21</v>
      </c>
      <c r="C14" s="106" t="s">
        <v>539</v>
      </c>
      <c r="D14" s="248"/>
    </row>
    <row r="15" spans="1:4" ht="30">
      <c r="A15" s="184">
        <f t="shared" si="0"/>
        <v>14</v>
      </c>
      <c r="B15" s="178" t="s">
        <v>22</v>
      </c>
      <c r="C15" s="106" t="s">
        <v>540</v>
      </c>
      <c r="D15" s="248"/>
    </row>
    <row r="16" spans="1:4">
      <c r="A16" s="184">
        <f t="shared" si="0"/>
        <v>15</v>
      </c>
      <c r="B16" s="178" t="s">
        <v>24</v>
      </c>
      <c r="C16" s="106" t="s">
        <v>25</v>
      </c>
      <c r="D16" s="248"/>
    </row>
    <row r="17" spans="1:17">
      <c r="A17" s="184">
        <f t="shared" si="0"/>
        <v>16</v>
      </c>
      <c r="B17" s="178" t="s">
        <v>26</v>
      </c>
      <c r="C17" s="178" t="s">
        <v>134</v>
      </c>
    </row>
    <row r="18" spans="1:17">
      <c r="A18" s="184">
        <f>A17+1</f>
        <v>17</v>
      </c>
      <c r="B18" s="178" t="s">
        <v>28</v>
      </c>
      <c r="C18" s="106" t="s">
        <v>541</v>
      </c>
      <c r="M18" s="252"/>
      <c r="N18" s="252"/>
      <c r="O18" s="252"/>
      <c r="P18" s="252"/>
      <c r="Q18" s="252"/>
    </row>
    <row r="19" spans="1:17">
      <c r="A19" s="184">
        <f t="shared" si="0"/>
        <v>18</v>
      </c>
      <c r="B19" s="178" t="s">
        <v>29</v>
      </c>
      <c r="C19" s="178" t="s">
        <v>535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9"/>
  <sheetViews>
    <sheetView zoomScale="75" zoomScaleNormal="75" workbookViewId="0">
      <selection activeCell="C11" sqref="C11"/>
    </sheetView>
  </sheetViews>
  <sheetFormatPr defaultColWidth="9.28515625" defaultRowHeight="15"/>
  <cols>
    <col min="1" max="1" width="9.28515625" style="18"/>
    <col min="2" max="2" width="34.7109375" style="19" bestFit="1" customWidth="1"/>
    <col min="3" max="3" width="123.5703125" style="19" customWidth="1"/>
    <col min="4" max="4" width="36.7109375" style="18" customWidth="1"/>
    <col min="5" max="16384" width="9.28515625" style="19"/>
  </cols>
  <sheetData>
    <row r="1" spans="1:4">
      <c r="A1" s="53" t="s">
        <v>206</v>
      </c>
      <c r="B1" s="105" t="s">
        <v>207</v>
      </c>
      <c r="C1" s="105" t="s">
        <v>208</v>
      </c>
      <c r="D1" s="19"/>
    </row>
    <row r="2" spans="1:4">
      <c r="A2" s="53">
        <v>1</v>
      </c>
      <c r="B2" s="105" t="s">
        <v>209</v>
      </c>
      <c r="C2" s="105" t="s">
        <v>210</v>
      </c>
      <c r="D2" s="19"/>
    </row>
    <row r="3" spans="1:4" ht="30">
      <c r="A3" s="53">
        <f>A2+1</f>
        <v>2</v>
      </c>
      <c r="B3" s="105" t="s">
        <v>211</v>
      </c>
      <c r="C3" s="109" t="s">
        <v>240</v>
      </c>
      <c r="D3" s="107"/>
    </row>
    <row r="4" spans="1:4">
      <c r="A4" s="53">
        <f t="shared" ref="A4:A19" si="0">A3+1</f>
        <v>3</v>
      </c>
      <c r="B4" s="105" t="s">
        <v>212</v>
      </c>
      <c r="C4" s="105" t="s">
        <v>241</v>
      </c>
      <c r="D4" s="19"/>
    </row>
    <row r="5" spans="1:4">
      <c r="A5" s="53">
        <f t="shared" si="0"/>
        <v>4</v>
      </c>
      <c r="B5" s="105" t="s">
        <v>214</v>
      </c>
      <c r="C5" s="105" t="s">
        <v>242</v>
      </c>
      <c r="D5" s="19"/>
    </row>
    <row r="6" spans="1:4">
      <c r="A6" s="53">
        <f t="shared" si="0"/>
        <v>5</v>
      </c>
      <c r="B6" s="105" t="s">
        <v>215</v>
      </c>
      <c r="C6" s="108">
        <v>0</v>
      </c>
      <c r="D6" s="19"/>
    </row>
    <row r="7" spans="1:4" ht="30">
      <c r="A7" s="53">
        <f t="shared" si="0"/>
        <v>6</v>
      </c>
      <c r="B7" s="105" t="s">
        <v>216</v>
      </c>
      <c r="C7" s="109" t="s">
        <v>243</v>
      </c>
      <c r="D7" s="19"/>
    </row>
    <row r="8" spans="1:4" ht="30">
      <c r="A8" s="53">
        <f t="shared" si="0"/>
        <v>7</v>
      </c>
      <c r="B8" s="105" t="s">
        <v>218</v>
      </c>
      <c r="C8" s="109" t="s">
        <v>244</v>
      </c>
      <c r="D8" s="19"/>
    </row>
    <row r="9" spans="1:4">
      <c r="A9" s="53">
        <f t="shared" si="0"/>
        <v>8</v>
      </c>
      <c r="B9" s="105" t="s">
        <v>219</v>
      </c>
      <c r="C9" s="110" t="s">
        <v>220</v>
      </c>
      <c r="D9" s="19"/>
    </row>
    <row r="10" spans="1:4">
      <c r="A10" s="53">
        <f t="shared" si="0"/>
        <v>9</v>
      </c>
      <c r="B10" s="105" t="s">
        <v>221</v>
      </c>
      <c r="C10" s="105" t="s">
        <v>222</v>
      </c>
      <c r="D10" s="19"/>
    </row>
    <row r="11" spans="1:4" ht="135">
      <c r="A11" s="53">
        <f t="shared" si="0"/>
        <v>10</v>
      </c>
      <c r="B11" s="105" t="s">
        <v>223</v>
      </c>
      <c r="C11" s="111" t="s">
        <v>245</v>
      </c>
      <c r="D11" s="58"/>
    </row>
    <row r="12" spans="1:4">
      <c r="A12" s="53">
        <f t="shared" si="0"/>
        <v>11</v>
      </c>
      <c r="B12" s="105" t="s">
        <v>225</v>
      </c>
      <c r="C12" s="105" t="s">
        <v>226</v>
      </c>
      <c r="D12" s="19"/>
    </row>
    <row r="13" spans="1:4" ht="30">
      <c r="A13" s="53">
        <f t="shared" si="0"/>
        <v>12</v>
      </c>
      <c r="B13" s="105" t="s">
        <v>227</v>
      </c>
      <c r="C13" s="109" t="s">
        <v>246</v>
      </c>
      <c r="D13" s="19"/>
    </row>
    <row r="14" spans="1:4" ht="30">
      <c r="A14" s="53">
        <f t="shared" si="0"/>
        <v>13</v>
      </c>
      <c r="B14" s="105" t="s">
        <v>228</v>
      </c>
      <c r="C14" s="109" t="s">
        <v>247</v>
      </c>
      <c r="D14" s="19"/>
    </row>
    <row r="15" spans="1:4" ht="30">
      <c r="A15" s="53">
        <f t="shared" si="0"/>
        <v>14</v>
      </c>
      <c r="B15" s="105" t="s">
        <v>229</v>
      </c>
      <c r="C15" s="111" t="s">
        <v>248</v>
      </c>
      <c r="D15" s="19"/>
    </row>
    <row r="16" spans="1:4">
      <c r="A16" s="53">
        <f t="shared" si="0"/>
        <v>15</v>
      </c>
      <c r="B16" s="105" t="s">
        <v>230</v>
      </c>
      <c r="C16" s="109" t="s">
        <v>231</v>
      </c>
      <c r="D16" s="19"/>
    </row>
    <row r="17" spans="1:17">
      <c r="A17" s="53">
        <f t="shared" si="0"/>
        <v>16</v>
      </c>
      <c r="B17" s="105" t="s">
        <v>232</v>
      </c>
      <c r="C17" s="105" t="s">
        <v>233</v>
      </c>
    </row>
    <row r="18" spans="1:17" ht="30">
      <c r="A18" s="53">
        <f>A17+1</f>
        <v>17</v>
      </c>
      <c r="B18" s="105" t="s">
        <v>234</v>
      </c>
      <c r="C18" s="109" t="s">
        <v>249</v>
      </c>
      <c r="M18" s="3"/>
      <c r="N18" s="3"/>
      <c r="O18" s="3"/>
      <c r="P18" s="3"/>
      <c r="Q18" s="3"/>
    </row>
    <row r="19" spans="1:17">
      <c r="A19" s="53">
        <f t="shared" si="0"/>
        <v>18</v>
      </c>
      <c r="B19" s="105" t="s">
        <v>235</v>
      </c>
      <c r="C19" s="105" t="s">
        <v>236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0"/>
  <sheetViews>
    <sheetView zoomScale="75" zoomScaleNormal="75" workbookViewId="0">
      <selection activeCell="C8" sqref="C8"/>
    </sheetView>
  </sheetViews>
  <sheetFormatPr defaultColWidth="9.42578125" defaultRowHeight="15"/>
  <cols>
    <col min="1" max="1" width="9.42578125" style="20"/>
    <col min="2" max="2" width="37" style="21" bestFit="1" customWidth="1"/>
    <col min="3" max="3" width="110.42578125" style="22" customWidth="1"/>
    <col min="4" max="4" width="74.7109375" style="18" customWidth="1"/>
    <col min="5" max="16384" width="9.42578125" style="19"/>
  </cols>
  <sheetData>
    <row r="1" spans="1:4">
      <c r="A1" s="113" t="s">
        <v>206</v>
      </c>
      <c r="B1" s="113" t="s">
        <v>207</v>
      </c>
      <c r="C1" s="113" t="s">
        <v>208</v>
      </c>
      <c r="D1" s="19"/>
    </row>
    <row r="2" spans="1:4">
      <c r="A2" s="114">
        <v>0</v>
      </c>
      <c r="B2" s="115" t="s">
        <v>250</v>
      </c>
      <c r="C2" s="115" t="s">
        <v>251</v>
      </c>
      <c r="D2" s="19"/>
    </row>
    <row r="3" spans="1:4">
      <c r="A3" s="114">
        <v>1</v>
      </c>
      <c r="B3" s="115" t="s">
        <v>209</v>
      </c>
      <c r="C3" s="115" t="s">
        <v>252</v>
      </c>
      <c r="D3" s="19"/>
    </row>
    <row r="4" spans="1:4" ht="30">
      <c r="A4" s="114">
        <f t="shared" ref="A4:A20" si="0">A3+1</f>
        <v>2</v>
      </c>
      <c r="B4" s="115" t="s">
        <v>211</v>
      </c>
      <c r="C4" s="116" t="s">
        <v>253</v>
      </c>
      <c r="D4" s="107"/>
    </row>
    <row r="5" spans="1:4">
      <c r="A5" s="114">
        <f t="shared" si="0"/>
        <v>3</v>
      </c>
      <c r="B5" s="115" t="s">
        <v>212</v>
      </c>
      <c r="C5" s="115" t="s">
        <v>254</v>
      </c>
      <c r="D5" s="19"/>
    </row>
    <row r="6" spans="1:4">
      <c r="A6" s="114">
        <f t="shared" si="0"/>
        <v>4</v>
      </c>
      <c r="B6" s="115" t="s">
        <v>214</v>
      </c>
      <c r="C6" s="115" t="s">
        <v>255</v>
      </c>
      <c r="D6" s="19"/>
    </row>
    <row r="7" spans="1:4" ht="30">
      <c r="A7" s="114">
        <f t="shared" si="0"/>
        <v>5</v>
      </c>
      <c r="B7" s="115" t="s">
        <v>215</v>
      </c>
      <c r="C7" s="115" t="s">
        <v>504</v>
      </c>
      <c r="D7" s="19"/>
    </row>
    <row r="8" spans="1:4" ht="30">
      <c r="A8" s="114">
        <f t="shared" si="0"/>
        <v>6</v>
      </c>
      <c r="B8" s="115" t="s">
        <v>216</v>
      </c>
      <c r="C8" s="115" t="s">
        <v>257</v>
      </c>
      <c r="D8" s="19"/>
    </row>
    <row r="9" spans="1:4" ht="45">
      <c r="A9" s="114">
        <f t="shared" si="0"/>
        <v>7</v>
      </c>
      <c r="B9" s="115" t="s">
        <v>218</v>
      </c>
      <c r="C9" s="115" t="s">
        <v>258</v>
      </c>
      <c r="D9" s="19"/>
    </row>
    <row r="10" spans="1:4">
      <c r="A10" s="114">
        <f t="shared" si="0"/>
        <v>8</v>
      </c>
      <c r="B10" s="115" t="s">
        <v>219</v>
      </c>
      <c r="C10" s="115" t="s">
        <v>259</v>
      </c>
      <c r="D10" s="19"/>
    </row>
    <row r="11" spans="1:4">
      <c r="A11" s="114">
        <f t="shared" si="0"/>
        <v>9</v>
      </c>
      <c r="B11" s="115" t="s">
        <v>221</v>
      </c>
      <c r="C11" s="115" t="s">
        <v>260</v>
      </c>
      <c r="D11" s="19"/>
    </row>
    <row r="12" spans="1:4" ht="90">
      <c r="A12" s="114">
        <f t="shared" si="0"/>
        <v>10</v>
      </c>
      <c r="B12" s="115" t="s">
        <v>223</v>
      </c>
      <c r="C12" s="117" t="s">
        <v>261</v>
      </c>
      <c r="D12" s="21"/>
    </row>
    <row r="13" spans="1:4">
      <c r="A13" s="114">
        <f t="shared" si="0"/>
        <v>11</v>
      </c>
      <c r="B13" s="115" t="s">
        <v>225</v>
      </c>
      <c r="C13" s="117" t="s">
        <v>262</v>
      </c>
      <c r="D13" s="19"/>
    </row>
    <row r="14" spans="1:4" ht="30">
      <c r="A14" s="114">
        <f t="shared" si="0"/>
        <v>12</v>
      </c>
      <c r="B14" s="115" t="s">
        <v>227</v>
      </c>
      <c r="C14" s="117" t="s">
        <v>263</v>
      </c>
      <c r="D14" s="19"/>
    </row>
    <row r="15" spans="1:4" ht="60">
      <c r="A15" s="114">
        <f t="shared" si="0"/>
        <v>13</v>
      </c>
      <c r="B15" s="115" t="s">
        <v>228</v>
      </c>
      <c r="C15" s="117" t="s">
        <v>264</v>
      </c>
      <c r="D15" s="19"/>
    </row>
    <row r="16" spans="1:4">
      <c r="A16" s="114">
        <f t="shared" si="0"/>
        <v>14</v>
      </c>
      <c r="B16" s="115" t="s">
        <v>229</v>
      </c>
      <c r="C16" s="117" t="s">
        <v>265</v>
      </c>
      <c r="D16" s="19"/>
    </row>
    <row r="17" spans="1:4">
      <c r="A17" s="114">
        <f t="shared" si="0"/>
        <v>15</v>
      </c>
      <c r="B17" s="115" t="s">
        <v>230</v>
      </c>
      <c r="C17" s="115" t="s">
        <v>231</v>
      </c>
      <c r="D17" s="19"/>
    </row>
    <row r="18" spans="1:4">
      <c r="A18" s="114">
        <f t="shared" si="0"/>
        <v>16</v>
      </c>
      <c r="B18" s="115" t="s">
        <v>232</v>
      </c>
      <c r="C18" s="115" t="s">
        <v>233</v>
      </c>
      <c r="D18" s="19"/>
    </row>
    <row r="19" spans="1:4">
      <c r="A19" s="114">
        <f t="shared" si="0"/>
        <v>17</v>
      </c>
      <c r="B19" s="115" t="s">
        <v>234</v>
      </c>
      <c r="C19" s="117" t="s">
        <v>266</v>
      </c>
      <c r="D19" s="112"/>
    </row>
    <row r="20" spans="1:4">
      <c r="A20" s="114">
        <f t="shared" si="0"/>
        <v>18</v>
      </c>
      <c r="B20" s="115" t="s">
        <v>235</v>
      </c>
      <c r="C20" s="115" t="s">
        <v>267</v>
      </c>
      <c r="D20" s="19"/>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0"/>
  <sheetViews>
    <sheetView zoomScale="75" zoomScaleNormal="75" workbookViewId="0">
      <selection sqref="A1:XFD1048576"/>
    </sheetView>
  </sheetViews>
  <sheetFormatPr defaultColWidth="9.42578125" defaultRowHeight="15"/>
  <cols>
    <col min="1" max="1" width="9.42578125" style="20"/>
    <col min="2" max="2" width="37" style="21" bestFit="1" customWidth="1"/>
    <col min="3" max="3" width="94.5703125" style="22" customWidth="1"/>
    <col min="4" max="4" width="74.7109375" style="18" customWidth="1"/>
    <col min="5" max="16384" width="9.42578125" style="19"/>
  </cols>
  <sheetData>
    <row r="1" spans="1:4">
      <c r="A1" s="113" t="s">
        <v>206</v>
      </c>
      <c r="B1" s="113" t="s">
        <v>207</v>
      </c>
      <c r="C1" s="113" t="s">
        <v>208</v>
      </c>
      <c r="D1" s="19"/>
    </row>
    <row r="2" spans="1:4">
      <c r="A2" s="114">
        <v>0</v>
      </c>
      <c r="B2" s="115" t="s">
        <v>250</v>
      </c>
      <c r="C2" s="115" t="s">
        <v>251</v>
      </c>
      <c r="D2" s="19"/>
    </row>
    <row r="3" spans="1:4">
      <c r="A3" s="114">
        <v>1</v>
      </c>
      <c r="B3" s="115" t="s">
        <v>209</v>
      </c>
      <c r="C3" s="115" t="s">
        <v>252</v>
      </c>
      <c r="D3" s="19"/>
    </row>
    <row r="4" spans="1:4" ht="30">
      <c r="A4" s="114">
        <f t="shared" ref="A4:A20" si="0">A3+1</f>
        <v>2</v>
      </c>
      <c r="B4" s="115" t="s">
        <v>211</v>
      </c>
      <c r="C4" s="117" t="s">
        <v>268</v>
      </c>
      <c r="D4" s="107"/>
    </row>
    <row r="5" spans="1:4">
      <c r="A5" s="114">
        <f t="shared" si="0"/>
        <v>3</v>
      </c>
      <c r="B5" s="115" t="s">
        <v>212</v>
      </c>
      <c r="C5" s="115" t="s">
        <v>254</v>
      </c>
      <c r="D5" s="19"/>
    </row>
    <row r="6" spans="1:4">
      <c r="A6" s="114">
        <f t="shared" si="0"/>
        <v>4</v>
      </c>
      <c r="B6" s="115" t="s">
        <v>214</v>
      </c>
      <c r="C6" s="115" t="s">
        <v>255</v>
      </c>
      <c r="D6" s="19"/>
    </row>
    <row r="7" spans="1:4" ht="30">
      <c r="A7" s="114">
        <f t="shared" si="0"/>
        <v>5</v>
      </c>
      <c r="B7" s="115" t="s">
        <v>215</v>
      </c>
      <c r="C7" s="115" t="s">
        <v>505</v>
      </c>
      <c r="D7" s="19"/>
    </row>
    <row r="8" spans="1:4" ht="30">
      <c r="A8" s="114">
        <f t="shared" si="0"/>
        <v>6</v>
      </c>
      <c r="B8" s="115" t="s">
        <v>216</v>
      </c>
      <c r="C8" s="115" t="s">
        <v>257</v>
      </c>
      <c r="D8" s="19"/>
    </row>
    <row r="9" spans="1:4" ht="45">
      <c r="A9" s="114">
        <f t="shared" si="0"/>
        <v>7</v>
      </c>
      <c r="B9" s="115" t="s">
        <v>218</v>
      </c>
      <c r="C9" s="115" t="s">
        <v>269</v>
      </c>
      <c r="D9" s="19"/>
    </row>
    <row r="10" spans="1:4">
      <c r="A10" s="114">
        <f t="shared" si="0"/>
        <v>8</v>
      </c>
      <c r="B10" s="115" t="s">
        <v>219</v>
      </c>
      <c r="C10" s="115" t="s">
        <v>259</v>
      </c>
      <c r="D10" s="19"/>
    </row>
    <row r="11" spans="1:4" ht="30">
      <c r="A11" s="114">
        <f t="shared" si="0"/>
        <v>9</v>
      </c>
      <c r="B11" s="115" t="s">
        <v>221</v>
      </c>
      <c r="C11" s="115" t="s">
        <v>260</v>
      </c>
      <c r="D11" s="19"/>
    </row>
    <row r="12" spans="1:4" ht="180">
      <c r="A12" s="114">
        <f t="shared" si="0"/>
        <v>10</v>
      </c>
      <c r="B12" s="115" t="s">
        <v>223</v>
      </c>
      <c r="C12" s="117" t="s">
        <v>270</v>
      </c>
      <c r="D12" s="21"/>
    </row>
    <row r="13" spans="1:4">
      <c r="A13" s="114">
        <f t="shared" si="0"/>
        <v>11</v>
      </c>
      <c r="B13" s="115" t="s">
        <v>225</v>
      </c>
      <c r="C13" s="117" t="s">
        <v>262</v>
      </c>
      <c r="D13" s="19"/>
    </row>
    <row r="14" spans="1:4" ht="60">
      <c r="A14" s="114">
        <f t="shared" si="0"/>
        <v>12</v>
      </c>
      <c r="B14" s="115" t="s">
        <v>227</v>
      </c>
      <c r="C14" s="117" t="s">
        <v>271</v>
      </c>
      <c r="D14" s="19"/>
    </row>
    <row r="15" spans="1:4" ht="75">
      <c r="A15" s="114">
        <f t="shared" si="0"/>
        <v>13</v>
      </c>
      <c r="B15" s="115" t="s">
        <v>228</v>
      </c>
      <c r="C15" s="117" t="s">
        <v>272</v>
      </c>
      <c r="D15" s="19"/>
    </row>
    <row r="16" spans="1:4" ht="30">
      <c r="A16" s="114">
        <f t="shared" si="0"/>
        <v>14</v>
      </c>
      <c r="B16" s="115" t="s">
        <v>229</v>
      </c>
      <c r="C16" s="117" t="s">
        <v>265</v>
      </c>
      <c r="D16" s="19"/>
    </row>
    <row r="17" spans="1:4">
      <c r="A17" s="114">
        <f t="shared" si="0"/>
        <v>15</v>
      </c>
      <c r="B17" s="115" t="s">
        <v>230</v>
      </c>
      <c r="C17" s="115" t="s">
        <v>231</v>
      </c>
      <c r="D17" s="19"/>
    </row>
    <row r="18" spans="1:4">
      <c r="A18" s="114">
        <f t="shared" si="0"/>
        <v>16</v>
      </c>
      <c r="B18" s="115" t="s">
        <v>232</v>
      </c>
      <c r="C18" s="115" t="s">
        <v>233</v>
      </c>
      <c r="D18" s="19"/>
    </row>
    <row r="19" spans="1:4" ht="30">
      <c r="A19" s="114">
        <f t="shared" si="0"/>
        <v>17</v>
      </c>
      <c r="B19" s="115" t="s">
        <v>234</v>
      </c>
      <c r="C19" s="117" t="s">
        <v>273</v>
      </c>
      <c r="D19" s="112"/>
    </row>
    <row r="20" spans="1:4">
      <c r="A20" s="115">
        <f t="shared" si="0"/>
        <v>18</v>
      </c>
      <c r="B20" s="115" t="s">
        <v>235</v>
      </c>
      <c r="C20" s="115" t="s">
        <v>267</v>
      </c>
      <c r="D20" s="1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0"/>
  <sheetViews>
    <sheetView zoomScale="75" zoomScaleNormal="75" workbookViewId="0">
      <selection sqref="A1:XFD1048576"/>
    </sheetView>
  </sheetViews>
  <sheetFormatPr defaultColWidth="9.42578125" defaultRowHeight="15"/>
  <cols>
    <col min="1" max="1" width="9.42578125" style="20"/>
    <col min="2" max="2" width="37" style="21" bestFit="1" customWidth="1"/>
    <col min="3" max="3" width="87" style="22" customWidth="1"/>
    <col min="4" max="4" width="51.42578125" style="18" customWidth="1"/>
    <col min="5" max="16384" width="9.42578125" style="19"/>
  </cols>
  <sheetData>
    <row r="1" spans="1:4">
      <c r="A1" s="113" t="s">
        <v>206</v>
      </c>
      <c r="B1" s="113" t="s">
        <v>207</v>
      </c>
      <c r="C1" s="113" t="s">
        <v>208</v>
      </c>
      <c r="D1" s="19"/>
    </row>
    <row r="2" spans="1:4">
      <c r="A2" s="114">
        <v>0</v>
      </c>
      <c r="B2" s="115" t="s">
        <v>250</v>
      </c>
      <c r="C2" s="115" t="s">
        <v>251</v>
      </c>
      <c r="D2" s="107"/>
    </row>
    <row r="3" spans="1:4">
      <c r="A3" s="114">
        <v>1</v>
      </c>
      <c r="B3" s="115" t="s">
        <v>209</v>
      </c>
      <c r="C3" s="115" t="s">
        <v>252</v>
      </c>
      <c r="D3" s="19"/>
    </row>
    <row r="4" spans="1:4" ht="45">
      <c r="A4" s="114">
        <f t="shared" ref="A4:A20" si="0">A3+1</f>
        <v>2</v>
      </c>
      <c r="B4" s="115" t="s">
        <v>211</v>
      </c>
      <c r="C4" s="115" t="s">
        <v>274</v>
      </c>
      <c r="D4" s="19"/>
    </row>
    <row r="5" spans="1:4">
      <c r="A5" s="114">
        <f t="shared" si="0"/>
        <v>3</v>
      </c>
      <c r="B5" s="115" t="s">
        <v>212</v>
      </c>
      <c r="C5" s="115" t="s">
        <v>254</v>
      </c>
      <c r="D5" s="19"/>
    </row>
    <row r="6" spans="1:4">
      <c r="A6" s="114">
        <f t="shared" si="0"/>
        <v>4</v>
      </c>
      <c r="B6" s="115" t="s">
        <v>214</v>
      </c>
      <c r="C6" s="115" t="s">
        <v>255</v>
      </c>
      <c r="D6" s="19"/>
    </row>
    <row r="7" spans="1:4" ht="30">
      <c r="A7" s="114">
        <f t="shared" si="0"/>
        <v>5</v>
      </c>
      <c r="B7" s="115" t="s">
        <v>215</v>
      </c>
      <c r="C7" s="115" t="s">
        <v>256</v>
      </c>
      <c r="D7" s="19"/>
    </row>
    <row r="8" spans="1:4" ht="30">
      <c r="A8" s="114">
        <f t="shared" si="0"/>
        <v>6</v>
      </c>
      <c r="B8" s="115" t="s">
        <v>216</v>
      </c>
      <c r="C8" s="115" t="s">
        <v>257</v>
      </c>
      <c r="D8" s="19"/>
    </row>
    <row r="9" spans="1:4" ht="45">
      <c r="A9" s="114">
        <f t="shared" si="0"/>
        <v>7</v>
      </c>
      <c r="B9" s="115" t="s">
        <v>218</v>
      </c>
      <c r="C9" s="115" t="s">
        <v>275</v>
      </c>
      <c r="D9" s="19"/>
    </row>
    <row r="10" spans="1:4">
      <c r="A10" s="114">
        <f t="shared" si="0"/>
        <v>8</v>
      </c>
      <c r="B10" s="115" t="s">
        <v>219</v>
      </c>
      <c r="C10" s="115" t="s">
        <v>259</v>
      </c>
      <c r="D10" s="19"/>
    </row>
    <row r="11" spans="1:4" ht="30">
      <c r="A11" s="114">
        <f t="shared" si="0"/>
        <v>9</v>
      </c>
      <c r="B11" s="115" t="s">
        <v>221</v>
      </c>
      <c r="C11" s="115" t="s">
        <v>260</v>
      </c>
      <c r="D11" s="19"/>
    </row>
    <row r="12" spans="1:4" ht="210">
      <c r="A12" s="114">
        <f t="shared" si="0"/>
        <v>10</v>
      </c>
      <c r="B12" s="115" t="s">
        <v>223</v>
      </c>
      <c r="C12" s="117" t="s">
        <v>276</v>
      </c>
      <c r="D12" s="58"/>
    </row>
    <row r="13" spans="1:4">
      <c r="A13" s="114">
        <f t="shared" si="0"/>
        <v>11</v>
      </c>
      <c r="B13" s="115" t="s">
        <v>225</v>
      </c>
      <c r="C13" s="117" t="s">
        <v>277</v>
      </c>
      <c r="D13" s="19"/>
    </row>
    <row r="14" spans="1:4" ht="60">
      <c r="A14" s="114">
        <f t="shared" si="0"/>
        <v>12</v>
      </c>
      <c r="B14" s="115" t="s">
        <v>227</v>
      </c>
      <c r="C14" s="117" t="s">
        <v>278</v>
      </c>
      <c r="D14" s="19"/>
    </row>
    <row r="15" spans="1:4" ht="60">
      <c r="A15" s="114">
        <f t="shared" si="0"/>
        <v>13</v>
      </c>
      <c r="B15" s="115" t="s">
        <v>228</v>
      </c>
      <c r="C15" s="117" t="s">
        <v>279</v>
      </c>
      <c r="D15" s="19"/>
    </row>
    <row r="16" spans="1:4" ht="30">
      <c r="A16" s="114">
        <f t="shared" si="0"/>
        <v>14</v>
      </c>
      <c r="B16" s="115" t="s">
        <v>229</v>
      </c>
      <c r="C16" s="117" t="s">
        <v>265</v>
      </c>
      <c r="D16" s="58"/>
    </row>
    <row r="17" spans="1:4">
      <c r="A17" s="114">
        <f t="shared" si="0"/>
        <v>15</v>
      </c>
      <c r="B17" s="115" t="s">
        <v>230</v>
      </c>
      <c r="C17" s="117" t="s">
        <v>280</v>
      </c>
      <c r="D17" s="19"/>
    </row>
    <row r="18" spans="1:4">
      <c r="A18" s="114">
        <f t="shared" si="0"/>
        <v>16</v>
      </c>
      <c r="B18" s="115" t="s">
        <v>232</v>
      </c>
      <c r="C18" s="117" t="s">
        <v>281</v>
      </c>
      <c r="D18" s="19"/>
    </row>
    <row r="19" spans="1:4" ht="30">
      <c r="A19" s="114">
        <f t="shared" si="0"/>
        <v>17</v>
      </c>
      <c r="B19" s="115" t="s">
        <v>234</v>
      </c>
      <c r="C19" s="117" t="s">
        <v>282</v>
      </c>
      <c r="D19" s="19"/>
    </row>
    <row r="20" spans="1:4">
      <c r="A20" s="115">
        <f t="shared" si="0"/>
        <v>18</v>
      </c>
      <c r="B20" s="115" t="s">
        <v>235</v>
      </c>
      <c r="C20" s="115" t="s">
        <v>267</v>
      </c>
      <c r="D20" s="1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0"/>
  <sheetViews>
    <sheetView zoomScale="75" zoomScaleNormal="75" workbookViewId="0">
      <selection sqref="A1:XFD1048576"/>
    </sheetView>
  </sheetViews>
  <sheetFormatPr defaultColWidth="9.42578125" defaultRowHeight="15.75"/>
  <cols>
    <col min="1" max="1" width="9.42578125" style="120"/>
    <col min="2" max="2" width="37" style="119" bestFit="1" customWidth="1"/>
    <col min="3" max="3" width="102.42578125" style="121" customWidth="1"/>
    <col min="4" max="4" width="74.7109375" style="122" customWidth="1"/>
    <col min="5" max="16384" width="9.42578125" style="118"/>
  </cols>
  <sheetData>
    <row r="1" spans="1:4">
      <c r="A1" s="113" t="s">
        <v>206</v>
      </c>
      <c r="B1" s="113" t="s">
        <v>207</v>
      </c>
      <c r="C1" s="113" t="s">
        <v>208</v>
      </c>
      <c r="D1" s="118"/>
    </row>
    <row r="2" spans="1:4">
      <c r="A2" s="114">
        <v>0</v>
      </c>
      <c r="B2" s="115" t="s">
        <v>250</v>
      </c>
      <c r="C2" s="115" t="s">
        <v>251</v>
      </c>
      <c r="D2" s="107"/>
    </row>
    <row r="3" spans="1:4">
      <c r="A3" s="114">
        <v>1</v>
      </c>
      <c r="B3" s="115" t="s">
        <v>209</v>
      </c>
      <c r="C3" s="115" t="s">
        <v>252</v>
      </c>
      <c r="D3" s="118"/>
    </row>
    <row r="4" spans="1:4" ht="30">
      <c r="A4" s="114">
        <f t="shared" ref="A4:A20" si="0">A3+1</f>
        <v>2</v>
      </c>
      <c r="B4" s="115" t="s">
        <v>211</v>
      </c>
      <c r="C4" s="115" t="s">
        <v>283</v>
      </c>
      <c r="D4" s="118"/>
    </row>
    <row r="5" spans="1:4">
      <c r="A5" s="114">
        <f t="shared" si="0"/>
        <v>3</v>
      </c>
      <c r="B5" s="115" t="s">
        <v>212</v>
      </c>
      <c r="C5" s="115" t="s">
        <v>254</v>
      </c>
      <c r="D5" s="118"/>
    </row>
    <row r="6" spans="1:4">
      <c r="A6" s="114">
        <f t="shared" si="0"/>
        <v>4</v>
      </c>
      <c r="B6" s="115" t="s">
        <v>214</v>
      </c>
      <c r="C6" s="115" t="s">
        <v>255</v>
      </c>
      <c r="D6" s="118"/>
    </row>
    <row r="7" spans="1:4" ht="30">
      <c r="A7" s="114">
        <f t="shared" si="0"/>
        <v>5</v>
      </c>
      <c r="B7" s="115" t="s">
        <v>215</v>
      </c>
      <c r="C7" s="115" t="s">
        <v>506</v>
      </c>
      <c r="D7" s="118"/>
    </row>
    <row r="8" spans="1:4" ht="30">
      <c r="A8" s="114">
        <f t="shared" si="0"/>
        <v>6</v>
      </c>
      <c r="B8" s="115" t="s">
        <v>216</v>
      </c>
      <c r="C8" s="115" t="s">
        <v>257</v>
      </c>
      <c r="D8" s="118"/>
    </row>
    <row r="9" spans="1:4" ht="45">
      <c r="A9" s="114">
        <f t="shared" si="0"/>
        <v>7</v>
      </c>
      <c r="B9" s="115" t="s">
        <v>218</v>
      </c>
      <c r="C9" s="115" t="s">
        <v>258</v>
      </c>
      <c r="D9" s="118"/>
    </row>
    <row r="10" spans="1:4">
      <c r="A10" s="114">
        <f t="shared" si="0"/>
        <v>8</v>
      </c>
      <c r="B10" s="115" t="s">
        <v>219</v>
      </c>
      <c r="C10" s="115" t="s">
        <v>259</v>
      </c>
      <c r="D10" s="118"/>
    </row>
    <row r="11" spans="1:4">
      <c r="A11" s="114">
        <f t="shared" si="0"/>
        <v>9</v>
      </c>
      <c r="B11" s="115" t="s">
        <v>221</v>
      </c>
      <c r="C11" s="115" t="s">
        <v>260</v>
      </c>
      <c r="D11" s="118"/>
    </row>
    <row r="12" spans="1:4" ht="90">
      <c r="A12" s="114">
        <f t="shared" si="0"/>
        <v>10</v>
      </c>
      <c r="B12" s="115" t="s">
        <v>223</v>
      </c>
      <c r="C12" s="115" t="s">
        <v>284</v>
      </c>
      <c r="D12" s="119"/>
    </row>
    <row r="13" spans="1:4">
      <c r="A13" s="114">
        <f t="shared" si="0"/>
        <v>11</v>
      </c>
      <c r="B13" s="115" t="s">
        <v>225</v>
      </c>
      <c r="C13" s="117" t="s">
        <v>277</v>
      </c>
      <c r="D13" s="118"/>
    </row>
    <row r="14" spans="1:4" ht="45">
      <c r="A14" s="114">
        <f t="shared" si="0"/>
        <v>12</v>
      </c>
      <c r="B14" s="115" t="s">
        <v>227</v>
      </c>
      <c r="C14" s="117" t="s">
        <v>285</v>
      </c>
      <c r="D14" s="118"/>
    </row>
    <row r="15" spans="1:4" ht="45">
      <c r="A15" s="114">
        <f t="shared" si="0"/>
        <v>13</v>
      </c>
      <c r="B15" s="115" t="s">
        <v>228</v>
      </c>
      <c r="C15" s="117" t="s">
        <v>286</v>
      </c>
      <c r="D15" s="118"/>
    </row>
    <row r="16" spans="1:4">
      <c r="A16" s="114">
        <f t="shared" si="0"/>
        <v>14</v>
      </c>
      <c r="B16" s="115" t="s">
        <v>229</v>
      </c>
      <c r="C16" s="117" t="s">
        <v>265</v>
      </c>
      <c r="D16" s="107"/>
    </row>
    <row r="17" spans="1:4">
      <c r="A17" s="114">
        <f t="shared" si="0"/>
        <v>15</v>
      </c>
      <c r="B17" s="115" t="s">
        <v>230</v>
      </c>
      <c r="C17" s="115" t="s">
        <v>231</v>
      </c>
      <c r="D17" s="118"/>
    </row>
    <row r="18" spans="1:4">
      <c r="A18" s="114">
        <f t="shared" si="0"/>
        <v>16</v>
      </c>
      <c r="B18" s="115" t="s">
        <v>232</v>
      </c>
      <c r="C18" s="115" t="s">
        <v>233</v>
      </c>
      <c r="D18" s="118"/>
    </row>
    <row r="19" spans="1:4" ht="30">
      <c r="A19" s="114">
        <f t="shared" si="0"/>
        <v>17</v>
      </c>
      <c r="B19" s="115" t="s">
        <v>234</v>
      </c>
      <c r="C19" s="117" t="s">
        <v>507</v>
      </c>
      <c r="D19" s="107"/>
    </row>
    <row r="20" spans="1:4">
      <c r="A20" s="115">
        <f t="shared" si="0"/>
        <v>18</v>
      </c>
      <c r="B20" s="115" t="s">
        <v>235</v>
      </c>
      <c r="C20" s="115" t="s">
        <v>267</v>
      </c>
      <c r="D20" s="1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T92"/>
  <sheetViews>
    <sheetView tabSelected="1" zoomScale="60" zoomScaleNormal="60" workbookViewId="0">
      <selection activeCell="G48" sqref="G48:G51"/>
    </sheetView>
  </sheetViews>
  <sheetFormatPr defaultColWidth="9.28515625" defaultRowHeight="15"/>
  <cols>
    <col min="1" max="1" width="21.7109375" style="32" customWidth="1"/>
    <col min="2" max="2" width="30.7109375" style="32" customWidth="1"/>
    <col min="3" max="3" width="21.28515625" style="32" customWidth="1"/>
    <col min="4" max="4" width="23.28515625" style="32" customWidth="1"/>
    <col min="5" max="5" width="15.5703125" style="32" customWidth="1"/>
    <col min="6" max="6" width="17" style="32" customWidth="1"/>
    <col min="7" max="7" width="19.7109375" style="32" customWidth="1"/>
    <col min="8" max="8" width="16.5703125" style="32" customWidth="1"/>
    <col min="9" max="9" width="36" style="32" customWidth="1"/>
    <col min="10" max="10" width="16.28515625" style="32" customWidth="1"/>
    <col min="11" max="11" width="14.28515625" style="32" customWidth="1"/>
    <col min="12" max="12" width="13" style="32" customWidth="1"/>
    <col min="13" max="13" width="10.7109375" style="32" customWidth="1"/>
    <col min="14" max="14" width="9.28515625" style="32"/>
    <col min="15" max="15" width="12.42578125" style="32" customWidth="1"/>
    <col min="16" max="16" width="10.7109375" style="32" customWidth="1"/>
    <col min="17" max="17" width="15.5703125" style="32" customWidth="1"/>
    <col min="18" max="18" width="136.5703125" style="32" customWidth="1"/>
    <col min="19" max="19" width="128.85546875" style="32" customWidth="1"/>
    <col min="20" max="20" width="31.140625" style="32" customWidth="1"/>
    <col min="21" max="16384" width="9.28515625" style="32"/>
  </cols>
  <sheetData>
    <row r="1" spans="1:20" customFormat="1">
      <c r="A1" s="31" t="s">
        <v>205</v>
      </c>
    </row>
    <row r="2" spans="1:20" customFormat="1">
      <c r="A2" s="31" t="s">
        <v>512</v>
      </c>
      <c r="B2" s="31"/>
    </row>
    <row r="3" spans="1:20" ht="14.25" customHeight="1" thickBot="1">
      <c r="A3" s="32" t="s">
        <v>148</v>
      </c>
    </row>
    <row r="4" spans="1:20" ht="15" customHeight="1">
      <c r="A4" s="312" t="s">
        <v>46</v>
      </c>
      <c r="B4" s="257" t="s">
        <v>149</v>
      </c>
      <c r="C4" s="314" t="s">
        <v>48</v>
      </c>
      <c r="D4" s="315" t="s">
        <v>49</v>
      </c>
      <c r="E4" s="315"/>
      <c r="F4" s="315"/>
      <c r="G4" s="314" t="s">
        <v>150</v>
      </c>
      <c r="H4" s="320" t="s">
        <v>51</v>
      </c>
      <c r="I4" s="320"/>
      <c r="J4" s="315" t="s">
        <v>52</v>
      </c>
      <c r="K4" s="320" t="s">
        <v>3</v>
      </c>
      <c r="L4" s="315" t="s">
        <v>53</v>
      </c>
      <c r="M4" s="315" t="s">
        <v>12</v>
      </c>
      <c r="N4" s="315"/>
      <c r="O4" s="315" t="s">
        <v>54</v>
      </c>
      <c r="P4" s="315" t="s">
        <v>14</v>
      </c>
      <c r="Q4" s="316" t="s">
        <v>55</v>
      </c>
      <c r="R4" s="318" t="s">
        <v>56</v>
      </c>
      <c r="S4" s="290" t="s">
        <v>523</v>
      </c>
      <c r="T4" s="288" t="s">
        <v>525</v>
      </c>
    </row>
    <row r="5" spans="1:20" ht="30.75" thickBot="1">
      <c r="A5" s="313"/>
      <c r="B5" s="258"/>
      <c r="C5" s="256"/>
      <c r="D5" s="33" t="s">
        <v>57</v>
      </c>
      <c r="E5" s="33" t="s">
        <v>58</v>
      </c>
      <c r="F5" s="73" t="s">
        <v>59</v>
      </c>
      <c r="G5" s="256"/>
      <c r="H5" s="33" t="s">
        <v>60</v>
      </c>
      <c r="I5" s="36" t="s">
        <v>61</v>
      </c>
      <c r="J5" s="263"/>
      <c r="K5" s="276"/>
      <c r="L5" s="263"/>
      <c r="M5" s="36" t="s">
        <v>62</v>
      </c>
      <c r="N5" s="36" t="s">
        <v>63</v>
      </c>
      <c r="O5" s="263"/>
      <c r="P5" s="263"/>
      <c r="Q5" s="317"/>
      <c r="R5" s="319"/>
      <c r="S5" s="290"/>
      <c r="T5" s="288"/>
    </row>
    <row r="6" spans="1:20" ht="330" customHeight="1">
      <c r="A6" s="291" t="s">
        <v>518</v>
      </c>
      <c r="B6" s="299">
        <f>F6+F16</f>
        <v>48743329.298245609</v>
      </c>
      <c r="C6" s="299">
        <f>5127982-84000</f>
        <v>5043982</v>
      </c>
      <c r="D6" s="309" t="s">
        <v>151</v>
      </c>
      <c r="E6" s="299">
        <f>C6*0.4/0.6</f>
        <v>3362654.666666667</v>
      </c>
      <c r="F6" s="299">
        <f>C6+E6</f>
        <v>8406636.6666666679</v>
      </c>
      <c r="G6" s="297">
        <v>0</v>
      </c>
      <c r="H6" s="188" t="s">
        <v>146</v>
      </c>
      <c r="I6" s="163" t="s">
        <v>458</v>
      </c>
      <c r="J6" s="297" t="s">
        <v>72</v>
      </c>
      <c r="K6" s="321" t="s">
        <v>4</v>
      </c>
      <c r="L6" s="163" t="s">
        <v>460</v>
      </c>
      <c r="M6" s="163">
        <v>0</v>
      </c>
      <c r="N6" s="163" t="s">
        <v>64</v>
      </c>
      <c r="O6" s="164">
        <v>0</v>
      </c>
      <c r="P6" s="164">
        <v>204025</v>
      </c>
      <c r="Q6" s="165" t="s">
        <v>94</v>
      </c>
      <c r="R6" s="215" t="s">
        <v>461</v>
      </c>
      <c r="S6" s="218"/>
      <c r="T6" s="237" t="s">
        <v>526</v>
      </c>
    </row>
    <row r="7" spans="1:20" ht="277.5" customHeight="1">
      <c r="A7" s="292"/>
      <c r="B7" s="300"/>
      <c r="C7" s="300"/>
      <c r="D7" s="310"/>
      <c r="E7" s="300"/>
      <c r="F7" s="300"/>
      <c r="G7" s="298"/>
      <c r="H7" s="189" t="s">
        <v>146</v>
      </c>
      <c r="I7" s="162" t="s">
        <v>459</v>
      </c>
      <c r="J7" s="298"/>
      <c r="K7" s="322"/>
      <c r="L7" s="162" t="s">
        <v>462</v>
      </c>
      <c r="M7" s="162">
        <v>0</v>
      </c>
      <c r="N7" s="162" t="s">
        <v>64</v>
      </c>
      <c r="O7" s="166">
        <v>0</v>
      </c>
      <c r="P7" s="166">
        <v>1</v>
      </c>
      <c r="Q7" s="167" t="s">
        <v>463</v>
      </c>
      <c r="R7" s="216" t="s">
        <v>511</v>
      </c>
      <c r="S7" s="116"/>
      <c r="T7" s="218"/>
    </row>
    <row r="8" spans="1:20" ht="270">
      <c r="A8" s="292"/>
      <c r="B8" s="300"/>
      <c r="C8" s="300"/>
      <c r="D8" s="310"/>
      <c r="E8" s="300"/>
      <c r="F8" s="300"/>
      <c r="G8" s="300">
        <f>F6</f>
        <v>8406636.6666666679</v>
      </c>
      <c r="H8" s="189" t="s">
        <v>146</v>
      </c>
      <c r="I8" s="39" t="s">
        <v>152</v>
      </c>
      <c r="J8" s="298"/>
      <c r="K8" s="322"/>
      <c r="L8" s="75" t="s">
        <v>145</v>
      </c>
      <c r="M8" s="75">
        <v>0</v>
      </c>
      <c r="N8" s="75" t="s">
        <v>64</v>
      </c>
      <c r="O8" s="79">
        <v>2500</v>
      </c>
      <c r="P8" s="233">
        <v>22500</v>
      </c>
      <c r="Q8" s="146" t="s">
        <v>153</v>
      </c>
      <c r="R8" s="116" t="s">
        <v>154</v>
      </c>
      <c r="S8" s="232" t="s">
        <v>553</v>
      </c>
      <c r="T8" s="218"/>
    </row>
    <row r="9" spans="1:20" ht="234.6" customHeight="1">
      <c r="A9" s="292"/>
      <c r="B9" s="300"/>
      <c r="C9" s="300"/>
      <c r="D9" s="310"/>
      <c r="E9" s="300"/>
      <c r="F9" s="300"/>
      <c r="G9" s="300"/>
      <c r="H9" s="189" t="s">
        <v>146</v>
      </c>
      <c r="I9" s="41" t="s">
        <v>155</v>
      </c>
      <c r="J9" s="298"/>
      <c r="K9" s="322"/>
      <c r="L9" s="75" t="s">
        <v>145</v>
      </c>
      <c r="M9" s="75">
        <v>0</v>
      </c>
      <c r="N9" s="75" t="s">
        <v>64</v>
      </c>
      <c r="O9" s="76">
        <v>320</v>
      </c>
      <c r="P9" s="76">
        <v>1600</v>
      </c>
      <c r="Q9" s="146" t="s">
        <v>153</v>
      </c>
      <c r="R9" s="214" t="s">
        <v>156</v>
      </c>
      <c r="S9" s="218"/>
      <c r="T9" s="218"/>
    </row>
    <row r="10" spans="1:20" ht="214.5" customHeight="1">
      <c r="A10" s="292"/>
      <c r="B10" s="300"/>
      <c r="C10" s="300"/>
      <c r="D10" s="310"/>
      <c r="E10" s="300"/>
      <c r="F10" s="300"/>
      <c r="G10" s="300"/>
      <c r="H10" s="189" t="s">
        <v>146</v>
      </c>
      <c r="I10" s="190" t="s">
        <v>157</v>
      </c>
      <c r="J10" s="298"/>
      <c r="K10" s="322"/>
      <c r="L10" s="75" t="s">
        <v>145</v>
      </c>
      <c r="M10" s="190">
        <v>0</v>
      </c>
      <c r="N10" s="75" t="s">
        <v>64</v>
      </c>
      <c r="O10" s="76">
        <v>75</v>
      </c>
      <c r="P10" s="76">
        <v>750</v>
      </c>
      <c r="Q10" s="146" t="s">
        <v>153</v>
      </c>
      <c r="R10" s="214" t="s">
        <v>158</v>
      </c>
      <c r="S10" s="218"/>
      <c r="T10" s="218"/>
    </row>
    <row r="11" spans="1:20" ht="125.25" customHeight="1">
      <c r="A11" s="292"/>
      <c r="B11" s="300"/>
      <c r="C11" s="300"/>
      <c r="D11" s="310"/>
      <c r="E11" s="300"/>
      <c r="F11" s="300"/>
      <c r="G11" s="300"/>
      <c r="H11" s="39" t="s">
        <v>159</v>
      </c>
      <c r="I11" s="39" t="s">
        <v>424</v>
      </c>
      <c r="J11" s="298"/>
      <c r="K11" s="322"/>
      <c r="L11" s="39" t="s">
        <v>160</v>
      </c>
      <c r="M11" s="75">
        <v>0</v>
      </c>
      <c r="N11" s="75" t="s">
        <v>64</v>
      </c>
      <c r="O11" s="77">
        <v>0</v>
      </c>
      <c r="P11" s="77">
        <v>27</v>
      </c>
      <c r="Q11" s="146" t="s">
        <v>153</v>
      </c>
      <c r="R11" s="221" t="s">
        <v>161</v>
      </c>
      <c r="S11" s="218"/>
      <c r="T11" s="218"/>
    </row>
    <row r="12" spans="1:20" ht="140.25" customHeight="1">
      <c r="A12" s="292"/>
      <c r="B12" s="300"/>
      <c r="C12" s="300"/>
      <c r="D12" s="310"/>
      <c r="E12" s="300"/>
      <c r="F12" s="300"/>
      <c r="G12" s="300"/>
      <c r="H12" s="189" t="s">
        <v>65</v>
      </c>
      <c r="I12" s="39" t="s">
        <v>162</v>
      </c>
      <c r="J12" s="298"/>
      <c r="K12" s="322"/>
      <c r="L12" s="75" t="s">
        <v>74</v>
      </c>
      <c r="M12" s="75">
        <v>75</v>
      </c>
      <c r="N12" s="75">
        <v>2020</v>
      </c>
      <c r="O12" s="76" t="s">
        <v>64</v>
      </c>
      <c r="P12" s="76">
        <v>80</v>
      </c>
      <c r="Q12" s="146" t="s">
        <v>153</v>
      </c>
      <c r="R12" s="214" t="s">
        <v>493</v>
      </c>
      <c r="S12" s="228"/>
      <c r="T12" s="218"/>
    </row>
    <row r="13" spans="1:20" ht="121.5" customHeight="1">
      <c r="A13" s="292"/>
      <c r="B13" s="300"/>
      <c r="C13" s="300"/>
      <c r="D13" s="310"/>
      <c r="E13" s="300"/>
      <c r="F13" s="300"/>
      <c r="G13" s="300"/>
      <c r="H13" s="189" t="s">
        <v>65</v>
      </c>
      <c r="I13" s="41" t="s">
        <v>163</v>
      </c>
      <c r="J13" s="298"/>
      <c r="K13" s="322"/>
      <c r="L13" s="75" t="s">
        <v>74</v>
      </c>
      <c r="M13" s="211">
        <v>38</v>
      </c>
      <c r="N13" s="211">
        <v>2021</v>
      </c>
      <c r="O13" s="212" t="s">
        <v>64</v>
      </c>
      <c r="P13" s="212">
        <v>90</v>
      </c>
      <c r="Q13" s="213" t="s">
        <v>153</v>
      </c>
      <c r="R13" s="222" t="s">
        <v>494</v>
      </c>
      <c r="S13" s="218"/>
      <c r="T13" s="218"/>
    </row>
    <row r="14" spans="1:20" ht="108" customHeight="1">
      <c r="A14" s="292"/>
      <c r="B14" s="300"/>
      <c r="C14" s="300"/>
      <c r="D14" s="310"/>
      <c r="E14" s="300"/>
      <c r="F14" s="300"/>
      <c r="G14" s="300"/>
      <c r="H14" s="189" t="s">
        <v>65</v>
      </c>
      <c r="I14" s="190" t="s">
        <v>164</v>
      </c>
      <c r="J14" s="298"/>
      <c r="K14" s="322"/>
      <c r="L14" s="75" t="s">
        <v>74</v>
      </c>
      <c r="M14" s="75">
        <v>0</v>
      </c>
      <c r="N14" s="75">
        <v>2021</v>
      </c>
      <c r="O14" s="76" t="s">
        <v>64</v>
      </c>
      <c r="P14" s="76">
        <v>40</v>
      </c>
      <c r="Q14" s="146" t="s">
        <v>165</v>
      </c>
      <c r="R14" s="214" t="s">
        <v>496</v>
      </c>
      <c r="S14" s="218"/>
      <c r="T14" s="218"/>
    </row>
    <row r="15" spans="1:20" ht="99.75" customHeight="1">
      <c r="A15" s="292"/>
      <c r="B15" s="300"/>
      <c r="C15" s="300"/>
      <c r="D15" s="310"/>
      <c r="E15" s="300"/>
      <c r="F15" s="300"/>
      <c r="G15" s="300"/>
      <c r="H15" s="189" t="s">
        <v>65</v>
      </c>
      <c r="I15" s="190" t="s">
        <v>166</v>
      </c>
      <c r="J15" s="298"/>
      <c r="K15" s="322"/>
      <c r="L15" s="75" t="s">
        <v>74</v>
      </c>
      <c r="M15" s="75">
        <v>58</v>
      </c>
      <c r="N15" s="75">
        <v>2018</v>
      </c>
      <c r="O15" s="78" t="s">
        <v>64</v>
      </c>
      <c r="P15" s="76">
        <v>80</v>
      </c>
      <c r="Q15" s="146" t="s">
        <v>165</v>
      </c>
      <c r="R15" s="214" t="s">
        <v>495</v>
      </c>
      <c r="S15" s="218"/>
      <c r="T15" s="218"/>
    </row>
    <row r="16" spans="1:20" ht="125.25" customHeight="1">
      <c r="A16" s="292"/>
      <c r="B16" s="300"/>
      <c r="C16" s="300">
        <f>39195888-876030</f>
        <v>38319858</v>
      </c>
      <c r="D16" s="310"/>
      <c r="E16" s="300">
        <f>C16*5/95</f>
        <v>2016834.6315789474</v>
      </c>
      <c r="F16" s="300">
        <f>C16+E16</f>
        <v>40336692.631578945</v>
      </c>
      <c r="G16" s="300">
        <f>F16</f>
        <v>40336692.631578945</v>
      </c>
      <c r="H16" s="189" t="s">
        <v>146</v>
      </c>
      <c r="I16" s="162" t="s">
        <v>458</v>
      </c>
      <c r="J16" s="298" t="s">
        <v>73</v>
      </c>
      <c r="K16" s="322" t="s">
        <v>4</v>
      </c>
      <c r="L16" s="162" t="s">
        <v>460</v>
      </c>
      <c r="M16" s="162">
        <v>0</v>
      </c>
      <c r="N16" s="162" t="s">
        <v>64</v>
      </c>
      <c r="O16" s="166">
        <v>0</v>
      </c>
      <c r="P16" s="166">
        <v>189906</v>
      </c>
      <c r="Q16" s="168" t="s">
        <v>94</v>
      </c>
      <c r="R16" s="216" t="s">
        <v>464</v>
      </c>
      <c r="S16" s="218"/>
      <c r="T16" s="218"/>
    </row>
    <row r="17" spans="1:20" ht="369" customHeight="1">
      <c r="A17" s="292"/>
      <c r="B17" s="300"/>
      <c r="C17" s="300"/>
      <c r="D17" s="310"/>
      <c r="E17" s="300"/>
      <c r="F17" s="300"/>
      <c r="G17" s="300"/>
      <c r="H17" s="189" t="s">
        <v>146</v>
      </c>
      <c r="I17" s="162" t="s">
        <v>459</v>
      </c>
      <c r="J17" s="298"/>
      <c r="K17" s="322"/>
      <c r="L17" s="162" t="s">
        <v>462</v>
      </c>
      <c r="M17" s="162">
        <v>0</v>
      </c>
      <c r="N17" s="162" t="s">
        <v>64</v>
      </c>
      <c r="O17" s="166">
        <v>0</v>
      </c>
      <c r="P17" s="166">
        <v>2</v>
      </c>
      <c r="Q17" s="167" t="s">
        <v>463</v>
      </c>
      <c r="R17" s="216" t="s">
        <v>465</v>
      </c>
      <c r="S17" s="218"/>
      <c r="T17" s="218"/>
    </row>
    <row r="18" spans="1:20" ht="255">
      <c r="A18" s="292"/>
      <c r="B18" s="300"/>
      <c r="C18" s="300"/>
      <c r="D18" s="310"/>
      <c r="E18" s="300"/>
      <c r="F18" s="300"/>
      <c r="G18" s="300"/>
      <c r="H18" s="189" t="s">
        <v>146</v>
      </c>
      <c r="I18" s="39" t="s">
        <v>152</v>
      </c>
      <c r="J18" s="298"/>
      <c r="K18" s="322"/>
      <c r="L18" s="75" t="s">
        <v>145</v>
      </c>
      <c r="M18" s="75">
        <v>0</v>
      </c>
      <c r="N18" s="75" t="s">
        <v>64</v>
      </c>
      <c r="O18" s="79">
        <v>13600</v>
      </c>
      <c r="P18" s="233">
        <v>119535</v>
      </c>
      <c r="Q18" s="146" t="s">
        <v>153</v>
      </c>
      <c r="R18" s="214" t="s">
        <v>167</v>
      </c>
      <c r="S18" s="232" t="s">
        <v>554</v>
      </c>
      <c r="T18" s="218"/>
    </row>
    <row r="19" spans="1:20" ht="259.5" customHeight="1">
      <c r="A19" s="292"/>
      <c r="B19" s="300"/>
      <c r="C19" s="300"/>
      <c r="D19" s="310"/>
      <c r="E19" s="300"/>
      <c r="F19" s="300"/>
      <c r="G19" s="300"/>
      <c r="H19" s="189" t="s">
        <v>146</v>
      </c>
      <c r="I19" s="41" t="s">
        <v>155</v>
      </c>
      <c r="J19" s="298"/>
      <c r="K19" s="322"/>
      <c r="L19" s="75" t="s">
        <v>145</v>
      </c>
      <c r="M19" s="75">
        <v>0</v>
      </c>
      <c r="N19" s="75" t="s">
        <v>64</v>
      </c>
      <c r="O19" s="76">
        <v>932</v>
      </c>
      <c r="P19" s="76">
        <v>4660</v>
      </c>
      <c r="Q19" s="146" t="s">
        <v>153</v>
      </c>
      <c r="R19" s="214" t="s">
        <v>168</v>
      </c>
      <c r="S19" s="218"/>
      <c r="T19" s="218"/>
    </row>
    <row r="20" spans="1:20" ht="165.75" customHeight="1">
      <c r="A20" s="292"/>
      <c r="B20" s="300"/>
      <c r="C20" s="300"/>
      <c r="D20" s="310"/>
      <c r="E20" s="300"/>
      <c r="F20" s="300"/>
      <c r="G20" s="300"/>
      <c r="H20" s="189" t="s">
        <v>146</v>
      </c>
      <c r="I20" s="190" t="s">
        <v>157</v>
      </c>
      <c r="J20" s="298"/>
      <c r="K20" s="322"/>
      <c r="L20" s="75" t="s">
        <v>145</v>
      </c>
      <c r="M20" s="75">
        <v>0</v>
      </c>
      <c r="N20" s="75" t="s">
        <v>64</v>
      </c>
      <c r="O20" s="76">
        <v>225</v>
      </c>
      <c r="P20" s="76">
        <v>2250</v>
      </c>
      <c r="Q20" s="146" t="s">
        <v>153</v>
      </c>
      <c r="R20" s="214" t="s">
        <v>169</v>
      </c>
      <c r="S20" s="218"/>
      <c r="T20" s="218"/>
    </row>
    <row r="21" spans="1:20" ht="142.5" customHeight="1">
      <c r="A21" s="292"/>
      <c r="B21" s="300"/>
      <c r="C21" s="300"/>
      <c r="D21" s="310"/>
      <c r="E21" s="300"/>
      <c r="F21" s="300"/>
      <c r="G21" s="300"/>
      <c r="H21" s="39" t="s">
        <v>159</v>
      </c>
      <c r="I21" s="39" t="s">
        <v>423</v>
      </c>
      <c r="J21" s="298"/>
      <c r="K21" s="322"/>
      <c r="L21" s="39" t="s">
        <v>170</v>
      </c>
      <c r="M21" s="75">
        <v>0</v>
      </c>
      <c r="N21" s="75" t="s">
        <v>64</v>
      </c>
      <c r="O21" s="77">
        <v>0</v>
      </c>
      <c r="P21" s="77">
        <v>152</v>
      </c>
      <c r="Q21" s="146" t="s">
        <v>153</v>
      </c>
      <c r="R21" s="214" t="s">
        <v>171</v>
      </c>
      <c r="S21" s="229"/>
      <c r="T21" s="218"/>
    </row>
    <row r="22" spans="1:20" ht="116.25" customHeight="1">
      <c r="A22" s="292"/>
      <c r="B22" s="300"/>
      <c r="C22" s="300"/>
      <c r="D22" s="310"/>
      <c r="E22" s="300"/>
      <c r="F22" s="300"/>
      <c r="G22" s="300"/>
      <c r="H22" s="189" t="s">
        <v>65</v>
      </c>
      <c r="I22" s="39" t="s">
        <v>162</v>
      </c>
      <c r="J22" s="298"/>
      <c r="K22" s="322"/>
      <c r="L22" s="75" t="s">
        <v>74</v>
      </c>
      <c r="M22" s="75">
        <v>75</v>
      </c>
      <c r="N22" s="75">
        <v>2020</v>
      </c>
      <c r="O22" s="78" t="s">
        <v>64</v>
      </c>
      <c r="P22" s="76">
        <v>80</v>
      </c>
      <c r="Q22" s="146" t="s">
        <v>153</v>
      </c>
      <c r="R22" s="214" t="s">
        <v>493</v>
      </c>
      <c r="S22" s="219"/>
      <c r="T22" s="218"/>
    </row>
    <row r="23" spans="1:20" ht="117.75" customHeight="1">
      <c r="A23" s="292"/>
      <c r="B23" s="300"/>
      <c r="C23" s="300"/>
      <c r="D23" s="310"/>
      <c r="E23" s="300"/>
      <c r="F23" s="300"/>
      <c r="G23" s="300"/>
      <c r="H23" s="189" t="s">
        <v>65</v>
      </c>
      <c r="I23" s="41" t="s">
        <v>163</v>
      </c>
      <c r="J23" s="298"/>
      <c r="K23" s="322"/>
      <c r="L23" s="75" t="s">
        <v>74</v>
      </c>
      <c r="M23" s="75">
        <v>38</v>
      </c>
      <c r="N23" s="75">
        <v>2021</v>
      </c>
      <c r="O23" s="78" t="s">
        <v>64</v>
      </c>
      <c r="P23" s="76">
        <v>90</v>
      </c>
      <c r="Q23" s="146" t="s">
        <v>153</v>
      </c>
      <c r="R23" s="214" t="s">
        <v>494</v>
      </c>
      <c r="S23" s="229"/>
      <c r="T23" s="218"/>
    </row>
    <row r="24" spans="1:20" ht="105.75" customHeight="1">
      <c r="A24" s="292"/>
      <c r="B24" s="300"/>
      <c r="C24" s="300"/>
      <c r="D24" s="310"/>
      <c r="E24" s="300"/>
      <c r="F24" s="300"/>
      <c r="G24" s="300"/>
      <c r="H24" s="189" t="s">
        <v>65</v>
      </c>
      <c r="I24" s="190" t="s">
        <v>164</v>
      </c>
      <c r="J24" s="298"/>
      <c r="K24" s="322"/>
      <c r="L24" s="75" t="s">
        <v>74</v>
      </c>
      <c r="M24" s="75">
        <v>0</v>
      </c>
      <c r="N24" s="75">
        <v>2021</v>
      </c>
      <c r="O24" s="78" t="s">
        <v>64</v>
      </c>
      <c r="P24" s="76">
        <v>40</v>
      </c>
      <c r="Q24" s="146" t="s">
        <v>165</v>
      </c>
      <c r="R24" s="214" t="s">
        <v>496</v>
      </c>
      <c r="S24" s="218"/>
      <c r="T24" s="218"/>
    </row>
    <row r="25" spans="1:20" ht="87" customHeight="1" thickBot="1">
      <c r="A25" s="293"/>
      <c r="B25" s="301"/>
      <c r="C25" s="301"/>
      <c r="D25" s="311"/>
      <c r="E25" s="301"/>
      <c r="F25" s="301"/>
      <c r="G25" s="301"/>
      <c r="H25" s="191" t="s">
        <v>65</v>
      </c>
      <c r="I25" s="192" t="s">
        <v>166</v>
      </c>
      <c r="J25" s="323"/>
      <c r="K25" s="324"/>
      <c r="L25" s="82" t="s">
        <v>74</v>
      </c>
      <c r="M25" s="82">
        <v>58</v>
      </c>
      <c r="N25" s="82">
        <v>2018</v>
      </c>
      <c r="O25" s="83" t="s">
        <v>64</v>
      </c>
      <c r="P25" s="84">
        <v>80</v>
      </c>
      <c r="Q25" s="85" t="s">
        <v>165</v>
      </c>
      <c r="R25" s="223" t="s">
        <v>495</v>
      </c>
      <c r="S25" s="218"/>
      <c r="T25" s="218"/>
    </row>
    <row r="26" spans="1:20" ht="142.5" customHeight="1">
      <c r="A26" s="291" t="s">
        <v>519</v>
      </c>
      <c r="B26" s="305">
        <f>F26</f>
        <v>49347400</v>
      </c>
      <c r="C26" s="299">
        <f>48496490-1616460</f>
        <v>46880030</v>
      </c>
      <c r="D26" s="309" t="s">
        <v>172</v>
      </c>
      <c r="E26" s="299">
        <f>C26*5/95</f>
        <v>2467370</v>
      </c>
      <c r="F26" s="299">
        <f>C26+E26</f>
        <v>49347400</v>
      </c>
      <c r="G26" s="299">
        <f>F26</f>
        <v>49347400</v>
      </c>
      <c r="H26" s="188" t="s">
        <v>146</v>
      </c>
      <c r="I26" s="193" t="s">
        <v>173</v>
      </c>
      <c r="J26" s="297" t="s">
        <v>73</v>
      </c>
      <c r="K26" s="321" t="s">
        <v>4</v>
      </c>
      <c r="L26" s="74" t="s">
        <v>145</v>
      </c>
      <c r="M26" s="74">
        <v>0</v>
      </c>
      <c r="N26" s="74" t="s">
        <v>64</v>
      </c>
      <c r="O26" s="86">
        <v>5000</v>
      </c>
      <c r="P26" s="86">
        <v>25000</v>
      </c>
      <c r="Q26" s="145" t="s">
        <v>153</v>
      </c>
      <c r="R26" s="217" t="s">
        <v>174</v>
      </c>
      <c r="S26" s="218"/>
      <c r="T26" s="218"/>
    </row>
    <row r="27" spans="1:20" ht="225">
      <c r="A27" s="292"/>
      <c r="B27" s="306"/>
      <c r="C27" s="300"/>
      <c r="D27" s="310"/>
      <c r="E27" s="300"/>
      <c r="F27" s="300"/>
      <c r="G27" s="300"/>
      <c r="H27" s="189" t="s">
        <v>146</v>
      </c>
      <c r="I27" s="41" t="s">
        <v>155</v>
      </c>
      <c r="J27" s="298"/>
      <c r="K27" s="322"/>
      <c r="L27" s="75" t="s">
        <v>145</v>
      </c>
      <c r="M27" s="75">
        <v>0</v>
      </c>
      <c r="N27" s="75" t="s">
        <v>64</v>
      </c>
      <c r="O27" s="76">
        <v>900</v>
      </c>
      <c r="P27" s="233">
        <v>6950</v>
      </c>
      <c r="Q27" s="146" t="s">
        <v>153</v>
      </c>
      <c r="R27" s="214" t="s">
        <v>489</v>
      </c>
      <c r="S27" s="253" t="s">
        <v>555</v>
      </c>
      <c r="T27" s="218"/>
    </row>
    <row r="28" spans="1:20" ht="240">
      <c r="A28" s="292"/>
      <c r="B28" s="306"/>
      <c r="C28" s="300"/>
      <c r="D28" s="310"/>
      <c r="E28" s="300"/>
      <c r="F28" s="300"/>
      <c r="G28" s="300"/>
      <c r="H28" s="189" t="s">
        <v>146</v>
      </c>
      <c r="I28" s="190" t="s">
        <v>175</v>
      </c>
      <c r="J28" s="298"/>
      <c r="K28" s="322"/>
      <c r="L28" s="75" t="s">
        <v>145</v>
      </c>
      <c r="M28" s="75">
        <v>0</v>
      </c>
      <c r="N28" s="75" t="s">
        <v>64</v>
      </c>
      <c r="O28" s="76">
        <v>1050</v>
      </c>
      <c r="P28" s="233">
        <v>6125</v>
      </c>
      <c r="Q28" s="146" t="s">
        <v>153</v>
      </c>
      <c r="R28" s="214" t="s">
        <v>176</v>
      </c>
      <c r="S28" s="232" t="s">
        <v>556</v>
      </c>
      <c r="T28" s="218"/>
    </row>
    <row r="29" spans="1:20" ht="139.5" customHeight="1">
      <c r="A29" s="292"/>
      <c r="B29" s="306"/>
      <c r="C29" s="300"/>
      <c r="D29" s="310"/>
      <c r="E29" s="300"/>
      <c r="F29" s="300"/>
      <c r="G29" s="300"/>
      <c r="H29" s="39" t="s">
        <v>177</v>
      </c>
      <c r="I29" s="39" t="s">
        <v>178</v>
      </c>
      <c r="J29" s="298"/>
      <c r="K29" s="322"/>
      <c r="L29" s="39" t="s">
        <v>170</v>
      </c>
      <c r="M29" s="75">
        <v>0</v>
      </c>
      <c r="N29" s="75" t="s">
        <v>64</v>
      </c>
      <c r="O29" s="79">
        <v>18</v>
      </c>
      <c r="P29" s="79">
        <v>184</v>
      </c>
      <c r="Q29" s="146" t="s">
        <v>153</v>
      </c>
      <c r="R29" s="214" t="s">
        <v>179</v>
      </c>
      <c r="S29" s="218"/>
      <c r="T29" s="218"/>
    </row>
    <row r="30" spans="1:20" ht="132" customHeight="1">
      <c r="A30" s="292"/>
      <c r="B30" s="306"/>
      <c r="C30" s="300"/>
      <c r="D30" s="310"/>
      <c r="E30" s="300"/>
      <c r="F30" s="300"/>
      <c r="G30" s="300"/>
      <c r="H30" s="189" t="s">
        <v>65</v>
      </c>
      <c r="I30" s="194" t="s">
        <v>180</v>
      </c>
      <c r="J30" s="298"/>
      <c r="K30" s="322"/>
      <c r="L30" s="75" t="s">
        <v>74</v>
      </c>
      <c r="M30" s="75">
        <v>0</v>
      </c>
      <c r="N30" s="75">
        <v>2021</v>
      </c>
      <c r="O30" s="87" t="s">
        <v>64</v>
      </c>
      <c r="P30" s="87">
        <v>70</v>
      </c>
      <c r="Q30" s="146" t="s">
        <v>165</v>
      </c>
      <c r="R30" s="214" t="s">
        <v>497</v>
      </c>
      <c r="S30" s="230"/>
      <c r="T30" s="218"/>
    </row>
    <row r="31" spans="1:20" ht="132.75" customHeight="1">
      <c r="A31" s="292"/>
      <c r="B31" s="306"/>
      <c r="C31" s="300"/>
      <c r="D31" s="310"/>
      <c r="E31" s="300"/>
      <c r="F31" s="300"/>
      <c r="G31" s="300"/>
      <c r="H31" s="189" t="s">
        <v>65</v>
      </c>
      <c r="I31" s="194" t="s">
        <v>181</v>
      </c>
      <c r="J31" s="298"/>
      <c r="K31" s="322"/>
      <c r="L31" s="75" t="s">
        <v>74</v>
      </c>
      <c r="M31" s="75">
        <v>0</v>
      </c>
      <c r="N31" s="75">
        <v>2021</v>
      </c>
      <c r="O31" s="87" t="s">
        <v>64</v>
      </c>
      <c r="P31" s="87">
        <v>25</v>
      </c>
      <c r="Q31" s="146" t="s">
        <v>165</v>
      </c>
      <c r="R31" s="214" t="s">
        <v>498</v>
      </c>
      <c r="S31" s="229"/>
      <c r="T31" s="218"/>
    </row>
    <row r="32" spans="1:20" ht="126" customHeight="1" thickBot="1">
      <c r="A32" s="293"/>
      <c r="B32" s="307"/>
      <c r="C32" s="301"/>
      <c r="D32" s="311"/>
      <c r="E32" s="301"/>
      <c r="F32" s="301"/>
      <c r="G32" s="301"/>
      <c r="H32" s="191" t="s">
        <v>65</v>
      </c>
      <c r="I32" s="88" t="s">
        <v>182</v>
      </c>
      <c r="J32" s="323"/>
      <c r="K32" s="324"/>
      <c r="L32" s="82" t="s">
        <v>74</v>
      </c>
      <c r="M32" s="82">
        <v>38</v>
      </c>
      <c r="N32" s="82">
        <v>2021</v>
      </c>
      <c r="O32" s="89" t="s">
        <v>64</v>
      </c>
      <c r="P32" s="89">
        <v>90</v>
      </c>
      <c r="Q32" s="85" t="s">
        <v>153</v>
      </c>
      <c r="R32" s="223" t="s">
        <v>499</v>
      </c>
      <c r="S32" s="218"/>
      <c r="T32" s="218"/>
    </row>
    <row r="33" spans="1:20" ht="270">
      <c r="A33" s="291" t="s">
        <v>520</v>
      </c>
      <c r="B33" s="305">
        <f>F33</f>
        <v>16660056.842105264</v>
      </c>
      <c r="C33" s="299">
        <f>22550953-6723899</f>
        <v>15827054</v>
      </c>
      <c r="D33" s="325" t="s">
        <v>183</v>
      </c>
      <c r="E33" s="299">
        <f>C33*5/95</f>
        <v>833002.84210526315</v>
      </c>
      <c r="F33" s="299">
        <f>C33+E33</f>
        <v>16660056.842105264</v>
      </c>
      <c r="G33" s="299">
        <f>F33</f>
        <v>16660056.842105264</v>
      </c>
      <c r="H33" s="188" t="s">
        <v>146</v>
      </c>
      <c r="I33" s="37" t="s">
        <v>155</v>
      </c>
      <c r="J33" s="297" t="s">
        <v>73</v>
      </c>
      <c r="K33" s="321" t="s">
        <v>4</v>
      </c>
      <c r="L33" s="74" t="s">
        <v>145</v>
      </c>
      <c r="M33" s="74">
        <v>0</v>
      </c>
      <c r="N33" s="74" t="s">
        <v>64</v>
      </c>
      <c r="O33" s="86">
        <v>0</v>
      </c>
      <c r="P33" s="236">
        <v>13275</v>
      </c>
      <c r="Q33" s="145" t="s">
        <v>153</v>
      </c>
      <c r="R33" s="217" t="s">
        <v>490</v>
      </c>
      <c r="S33" s="253" t="s">
        <v>557</v>
      </c>
      <c r="T33" s="218"/>
    </row>
    <row r="34" spans="1:20" ht="165" customHeight="1">
      <c r="A34" s="292"/>
      <c r="B34" s="306"/>
      <c r="C34" s="300"/>
      <c r="D34" s="326"/>
      <c r="E34" s="300"/>
      <c r="F34" s="300"/>
      <c r="G34" s="300"/>
      <c r="H34" s="39" t="s">
        <v>177</v>
      </c>
      <c r="I34" s="39" t="s">
        <v>178</v>
      </c>
      <c r="J34" s="298"/>
      <c r="K34" s="322"/>
      <c r="L34" s="39" t="s">
        <v>170</v>
      </c>
      <c r="M34" s="75">
        <v>0</v>
      </c>
      <c r="N34" s="75" t="s">
        <v>64</v>
      </c>
      <c r="O34" s="75">
        <v>0</v>
      </c>
      <c r="P34" s="76">
        <v>15</v>
      </c>
      <c r="Q34" s="146" t="s">
        <v>153</v>
      </c>
      <c r="R34" s="214" t="s">
        <v>184</v>
      </c>
      <c r="S34" s="218"/>
      <c r="T34" s="218"/>
    </row>
    <row r="35" spans="1:20" ht="113.25" customHeight="1">
      <c r="A35" s="292"/>
      <c r="B35" s="306"/>
      <c r="C35" s="300"/>
      <c r="D35" s="326"/>
      <c r="E35" s="300"/>
      <c r="F35" s="300"/>
      <c r="G35" s="300"/>
      <c r="H35" s="189" t="s">
        <v>65</v>
      </c>
      <c r="I35" s="41" t="s">
        <v>182</v>
      </c>
      <c r="J35" s="298"/>
      <c r="K35" s="322"/>
      <c r="L35" s="75" t="s">
        <v>74</v>
      </c>
      <c r="M35" s="75">
        <v>38</v>
      </c>
      <c r="N35" s="75">
        <v>2021</v>
      </c>
      <c r="O35" s="78" t="s">
        <v>64</v>
      </c>
      <c r="P35" s="76">
        <v>90</v>
      </c>
      <c r="Q35" s="146" t="s">
        <v>153</v>
      </c>
      <c r="R35" s="221" t="s">
        <v>494</v>
      </c>
      <c r="S35" s="219"/>
      <c r="T35" s="218"/>
    </row>
    <row r="36" spans="1:20" ht="113.25" customHeight="1" thickBot="1">
      <c r="A36" s="293"/>
      <c r="B36" s="307"/>
      <c r="C36" s="301"/>
      <c r="D36" s="327"/>
      <c r="E36" s="301"/>
      <c r="F36" s="301"/>
      <c r="G36" s="301"/>
      <c r="H36" s="191" t="s">
        <v>65</v>
      </c>
      <c r="I36" s="192" t="s">
        <v>185</v>
      </c>
      <c r="J36" s="323"/>
      <c r="K36" s="324"/>
      <c r="L36" s="90" t="s">
        <v>74</v>
      </c>
      <c r="M36" s="82">
        <v>56</v>
      </c>
      <c r="N36" s="82">
        <v>2020</v>
      </c>
      <c r="O36" s="83" t="s">
        <v>64</v>
      </c>
      <c r="P36" s="84">
        <v>70</v>
      </c>
      <c r="Q36" s="85" t="s">
        <v>165</v>
      </c>
      <c r="R36" s="223" t="s">
        <v>500</v>
      </c>
      <c r="S36" s="218"/>
      <c r="T36" s="218"/>
    </row>
    <row r="37" spans="1:20" ht="82.5" customHeight="1">
      <c r="A37" s="291" t="s">
        <v>521</v>
      </c>
      <c r="B37" s="305">
        <f>F37+F41+F45</f>
        <v>64971368.421052635</v>
      </c>
      <c r="C37" s="303">
        <v>3368100</v>
      </c>
      <c r="D37" s="294" t="s">
        <v>186</v>
      </c>
      <c r="E37" s="303">
        <f>C37*40/60</f>
        <v>2245400</v>
      </c>
      <c r="F37" s="303">
        <v>6736200</v>
      </c>
      <c r="G37" s="341">
        <v>0</v>
      </c>
      <c r="H37" s="188" t="s">
        <v>146</v>
      </c>
      <c r="I37" s="163" t="s">
        <v>458</v>
      </c>
      <c r="J37" s="344" t="s">
        <v>72</v>
      </c>
      <c r="K37" s="342" t="s">
        <v>4</v>
      </c>
      <c r="L37" s="163" t="s">
        <v>460</v>
      </c>
      <c r="M37" s="163">
        <v>0</v>
      </c>
      <c r="N37" s="163" t="s">
        <v>64</v>
      </c>
      <c r="O37" s="164">
        <v>0</v>
      </c>
      <c r="P37" s="164">
        <v>0</v>
      </c>
      <c r="Q37" s="165" t="s">
        <v>94</v>
      </c>
      <c r="R37" s="215" t="s">
        <v>466</v>
      </c>
      <c r="S37" s="218"/>
      <c r="T37" s="218"/>
    </row>
    <row r="38" spans="1:20" ht="82.5" customHeight="1">
      <c r="A38" s="292"/>
      <c r="B38" s="306"/>
      <c r="C38" s="304"/>
      <c r="D38" s="295"/>
      <c r="E38" s="304"/>
      <c r="F38" s="304"/>
      <c r="G38" s="302"/>
      <c r="H38" s="189" t="s">
        <v>146</v>
      </c>
      <c r="I38" s="162" t="s">
        <v>459</v>
      </c>
      <c r="J38" s="345"/>
      <c r="K38" s="343"/>
      <c r="L38" s="162" t="s">
        <v>462</v>
      </c>
      <c r="M38" s="162">
        <v>0</v>
      </c>
      <c r="N38" s="162" t="s">
        <v>64</v>
      </c>
      <c r="O38" s="166">
        <v>0</v>
      </c>
      <c r="P38" s="166">
        <v>0</v>
      </c>
      <c r="Q38" s="167" t="s">
        <v>463</v>
      </c>
      <c r="R38" s="216" t="s">
        <v>466</v>
      </c>
      <c r="S38" s="218"/>
      <c r="T38" s="218"/>
    </row>
    <row r="39" spans="1:20" ht="210" customHeight="1">
      <c r="A39" s="292"/>
      <c r="B39" s="306"/>
      <c r="C39" s="304"/>
      <c r="D39" s="295"/>
      <c r="E39" s="304"/>
      <c r="F39" s="304"/>
      <c r="G39" s="304">
        <f>F37</f>
        <v>6736200</v>
      </c>
      <c r="H39" s="189" t="s">
        <v>146</v>
      </c>
      <c r="I39" s="185" t="s">
        <v>187</v>
      </c>
      <c r="J39" s="345"/>
      <c r="K39" s="343"/>
      <c r="L39" s="184" t="s">
        <v>145</v>
      </c>
      <c r="M39" s="184">
        <v>0</v>
      </c>
      <c r="N39" s="184" t="s">
        <v>64</v>
      </c>
      <c r="O39" s="169">
        <v>293</v>
      </c>
      <c r="P39" s="169">
        <v>975</v>
      </c>
      <c r="Q39" s="168" t="s">
        <v>153</v>
      </c>
      <c r="R39" s="224" t="s">
        <v>188</v>
      </c>
      <c r="S39" s="117"/>
      <c r="T39" s="218"/>
    </row>
    <row r="40" spans="1:20" ht="137.25" customHeight="1">
      <c r="A40" s="292"/>
      <c r="B40" s="306"/>
      <c r="C40" s="304"/>
      <c r="D40" s="295"/>
      <c r="E40" s="304"/>
      <c r="F40" s="304"/>
      <c r="G40" s="304"/>
      <c r="H40" s="91" t="s">
        <v>65</v>
      </c>
      <c r="I40" s="140" t="s">
        <v>189</v>
      </c>
      <c r="J40" s="345"/>
      <c r="K40" s="343"/>
      <c r="L40" s="185" t="s">
        <v>74</v>
      </c>
      <c r="M40" s="92">
        <v>90.8</v>
      </c>
      <c r="N40" s="185">
        <v>2020</v>
      </c>
      <c r="O40" s="185" t="s">
        <v>64</v>
      </c>
      <c r="P40" s="93">
        <v>95</v>
      </c>
      <c r="Q40" s="185" t="s">
        <v>95</v>
      </c>
      <c r="R40" s="224" t="s">
        <v>190</v>
      </c>
      <c r="S40" s="117"/>
      <c r="T40" s="218"/>
    </row>
    <row r="41" spans="1:20" ht="137.25" customHeight="1">
      <c r="A41" s="292"/>
      <c r="B41" s="306"/>
      <c r="C41" s="304">
        <v>31623410</v>
      </c>
      <c r="D41" s="295"/>
      <c r="E41" s="308">
        <f>C41*5/95</f>
        <v>1664390</v>
      </c>
      <c r="F41" s="304">
        <f>C41+E41</f>
        <v>33287800</v>
      </c>
      <c r="G41" s="302">
        <v>0</v>
      </c>
      <c r="H41" s="189" t="s">
        <v>146</v>
      </c>
      <c r="I41" s="162" t="s">
        <v>458</v>
      </c>
      <c r="J41" s="346" t="s">
        <v>73</v>
      </c>
      <c r="K41" s="348" t="s">
        <v>4</v>
      </c>
      <c r="L41" s="162" t="s">
        <v>460</v>
      </c>
      <c r="M41" s="162">
        <v>0</v>
      </c>
      <c r="N41" s="162" t="s">
        <v>64</v>
      </c>
      <c r="O41" s="166">
        <v>0</v>
      </c>
      <c r="P41" s="166">
        <v>0</v>
      </c>
      <c r="Q41" s="168" t="s">
        <v>94</v>
      </c>
      <c r="R41" s="216" t="s">
        <v>466</v>
      </c>
      <c r="S41" s="117"/>
      <c r="T41" s="218"/>
    </row>
    <row r="42" spans="1:20" ht="137.25" customHeight="1">
      <c r="A42" s="292"/>
      <c r="B42" s="306"/>
      <c r="C42" s="304"/>
      <c r="D42" s="295"/>
      <c r="E42" s="304"/>
      <c r="F42" s="304"/>
      <c r="G42" s="302"/>
      <c r="H42" s="189" t="s">
        <v>146</v>
      </c>
      <c r="I42" s="162" t="s">
        <v>459</v>
      </c>
      <c r="J42" s="346"/>
      <c r="K42" s="348"/>
      <c r="L42" s="162" t="s">
        <v>462</v>
      </c>
      <c r="M42" s="162">
        <v>0</v>
      </c>
      <c r="N42" s="162" t="s">
        <v>64</v>
      </c>
      <c r="O42" s="166">
        <v>0</v>
      </c>
      <c r="P42" s="166">
        <v>0</v>
      </c>
      <c r="Q42" s="167" t="s">
        <v>463</v>
      </c>
      <c r="R42" s="216" t="s">
        <v>466</v>
      </c>
      <c r="S42" s="117"/>
      <c r="T42" s="218"/>
    </row>
    <row r="43" spans="1:20" ht="265.5" customHeight="1">
      <c r="A43" s="292"/>
      <c r="B43" s="306"/>
      <c r="C43" s="304"/>
      <c r="D43" s="295"/>
      <c r="E43" s="304"/>
      <c r="F43" s="304"/>
      <c r="G43" s="304">
        <f>F41</f>
        <v>33287800</v>
      </c>
      <c r="H43" s="189" t="s">
        <v>146</v>
      </c>
      <c r="I43" s="185" t="s">
        <v>387</v>
      </c>
      <c r="J43" s="346"/>
      <c r="K43" s="348"/>
      <c r="L43" s="77" t="s">
        <v>145</v>
      </c>
      <c r="M43" s="77">
        <v>0</v>
      </c>
      <c r="N43" s="77" t="s">
        <v>64</v>
      </c>
      <c r="O43" s="79">
        <v>1615</v>
      </c>
      <c r="P43" s="79">
        <v>5382</v>
      </c>
      <c r="Q43" s="94" t="s">
        <v>153</v>
      </c>
      <c r="R43" s="225" t="s">
        <v>191</v>
      </c>
      <c r="S43" s="220"/>
      <c r="T43" s="218"/>
    </row>
    <row r="44" spans="1:20" ht="124.5" customHeight="1">
      <c r="A44" s="292"/>
      <c r="B44" s="306"/>
      <c r="C44" s="304"/>
      <c r="D44" s="295"/>
      <c r="E44" s="304"/>
      <c r="F44" s="304"/>
      <c r="G44" s="304"/>
      <c r="H44" s="91" t="s">
        <v>65</v>
      </c>
      <c r="I44" s="140" t="s">
        <v>192</v>
      </c>
      <c r="J44" s="346"/>
      <c r="K44" s="348"/>
      <c r="L44" s="41" t="s">
        <v>74</v>
      </c>
      <c r="M44" s="95">
        <v>90.8</v>
      </c>
      <c r="N44" s="95">
        <v>2020</v>
      </c>
      <c r="O44" s="41" t="s">
        <v>64</v>
      </c>
      <c r="P44" s="41">
        <v>95</v>
      </c>
      <c r="Q44" s="41" t="s">
        <v>95</v>
      </c>
      <c r="R44" s="225" t="s">
        <v>193</v>
      </c>
      <c r="S44" s="109"/>
      <c r="T44" s="218"/>
    </row>
    <row r="45" spans="1:20" ht="111" customHeight="1">
      <c r="A45" s="292"/>
      <c r="B45" s="306"/>
      <c r="C45" s="300">
        <f>35700000-12000000</f>
        <v>23700000</v>
      </c>
      <c r="D45" s="295"/>
      <c r="E45" s="300">
        <f>C45*5/95</f>
        <v>1247368.4210526317</v>
      </c>
      <c r="F45" s="300">
        <f>C45+E45</f>
        <v>24947368.421052631</v>
      </c>
      <c r="G45" s="300">
        <f>F45</f>
        <v>24947368.421052631</v>
      </c>
      <c r="H45" s="189" t="s">
        <v>146</v>
      </c>
      <c r="I45" s="41" t="s">
        <v>155</v>
      </c>
      <c r="J45" s="346"/>
      <c r="K45" s="348"/>
      <c r="L45" s="77" t="s">
        <v>145</v>
      </c>
      <c r="M45" s="77">
        <v>0</v>
      </c>
      <c r="N45" s="77" t="s">
        <v>64</v>
      </c>
      <c r="O45" s="79">
        <v>0</v>
      </c>
      <c r="P45" s="79">
        <v>6000</v>
      </c>
      <c r="Q45" s="94" t="s">
        <v>153</v>
      </c>
      <c r="R45" s="214" t="s">
        <v>491</v>
      </c>
      <c r="S45" s="218"/>
      <c r="T45" s="218"/>
    </row>
    <row r="46" spans="1:20" ht="120.75" customHeight="1">
      <c r="A46" s="292"/>
      <c r="B46" s="306"/>
      <c r="C46" s="300"/>
      <c r="D46" s="295"/>
      <c r="E46" s="300"/>
      <c r="F46" s="300"/>
      <c r="G46" s="300"/>
      <c r="H46" s="189" t="s">
        <v>146</v>
      </c>
      <c r="I46" s="190" t="s">
        <v>492</v>
      </c>
      <c r="J46" s="346"/>
      <c r="K46" s="348"/>
      <c r="L46" s="41" t="s">
        <v>145</v>
      </c>
      <c r="M46" s="77">
        <v>0</v>
      </c>
      <c r="N46" s="77" t="s">
        <v>64</v>
      </c>
      <c r="O46" s="77">
        <v>0</v>
      </c>
      <c r="P46" s="233">
        <v>3647</v>
      </c>
      <c r="Q46" s="94" t="s">
        <v>153</v>
      </c>
      <c r="R46" s="214" t="s">
        <v>194</v>
      </c>
      <c r="S46" s="232" t="s">
        <v>524</v>
      </c>
      <c r="T46" s="218"/>
    </row>
    <row r="47" spans="1:20" ht="108.75" customHeight="1" thickBot="1">
      <c r="A47" s="293"/>
      <c r="B47" s="307"/>
      <c r="C47" s="301"/>
      <c r="D47" s="296"/>
      <c r="E47" s="301"/>
      <c r="F47" s="301"/>
      <c r="G47" s="301"/>
      <c r="H47" s="191" t="s">
        <v>65</v>
      </c>
      <c r="I47" s="192" t="s">
        <v>195</v>
      </c>
      <c r="J47" s="347"/>
      <c r="K47" s="349"/>
      <c r="L47" s="96" t="s">
        <v>74</v>
      </c>
      <c r="M47" s="96">
        <v>0</v>
      </c>
      <c r="N47" s="96">
        <v>2021</v>
      </c>
      <c r="O47" s="96" t="s">
        <v>64</v>
      </c>
      <c r="P47" s="96">
        <v>80</v>
      </c>
      <c r="Q47" s="97" t="s">
        <v>196</v>
      </c>
      <c r="R47" s="226" t="s">
        <v>501</v>
      </c>
      <c r="S47" s="231"/>
      <c r="T47" s="218"/>
    </row>
    <row r="48" spans="1:20" ht="135">
      <c r="A48" s="291" t="s">
        <v>522</v>
      </c>
      <c r="B48" s="329">
        <f>F48</f>
        <v>12526316</v>
      </c>
      <c r="C48" s="332">
        <f>F48*0.95</f>
        <v>11900000.199999999</v>
      </c>
      <c r="D48" s="325" t="s">
        <v>197</v>
      </c>
      <c r="E48" s="332">
        <f>F48*0.05</f>
        <v>626315.80000000005</v>
      </c>
      <c r="F48" s="336">
        <v>12526316</v>
      </c>
      <c r="G48" s="336">
        <f>F48</f>
        <v>12526316</v>
      </c>
      <c r="H48" s="188" t="s">
        <v>146</v>
      </c>
      <c r="I48" s="147" t="s">
        <v>198</v>
      </c>
      <c r="J48" s="297" t="s">
        <v>73</v>
      </c>
      <c r="K48" s="321" t="s">
        <v>4</v>
      </c>
      <c r="L48" s="147" t="s">
        <v>147</v>
      </c>
      <c r="M48" s="74">
        <v>0</v>
      </c>
      <c r="N48" s="74" t="s">
        <v>64</v>
      </c>
      <c r="O48" s="74">
        <v>5</v>
      </c>
      <c r="P48" s="74">
        <v>104</v>
      </c>
      <c r="Q48" s="145" t="s">
        <v>153</v>
      </c>
      <c r="R48" s="217" t="s">
        <v>199</v>
      </c>
      <c r="S48" s="189"/>
      <c r="T48" s="218"/>
    </row>
    <row r="49" spans="1:20" ht="169.5" customHeight="1">
      <c r="A49" s="292"/>
      <c r="B49" s="330"/>
      <c r="C49" s="333"/>
      <c r="D49" s="326"/>
      <c r="E49" s="333"/>
      <c r="F49" s="337"/>
      <c r="G49" s="337"/>
      <c r="H49" s="189" t="s">
        <v>146</v>
      </c>
      <c r="I49" s="189" t="s">
        <v>200</v>
      </c>
      <c r="J49" s="298"/>
      <c r="K49" s="322"/>
      <c r="L49" s="75" t="s">
        <v>145</v>
      </c>
      <c r="M49" s="75">
        <v>0</v>
      </c>
      <c r="N49" s="75" t="s">
        <v>64</v>
      </c>
      <c r="O49" s="75">
        <v>24</v>
      </c>
      <c r="P49" s="76">
        <v>240</v>
      </c>
      <c r="Q49" s="146" t="s">
        <v>153</v>
      </c>
      <c r="R49" s="214" t="s">
        <v>201</v>
      </c>
      <c r="S49" s="189"/>
      <c r="T49" s="218"/>
    </row>
    <row r="50" spans="1:20" ht="123" customHeight="1">
      <c r="A50" s="292"/>
      <c r="B50" s="330"/>
      <c r="C50" s="333"/>
      <c r="D50" s="326"/>
      <c r="E50" s="333"/>
      <c r="F50" s="337"/>
      <c r="G50" s="337"/>
      <c r="H50" s="189" t="s">
        <v>65</v>
      </c>
      <c r="I50" s="41" t="s">
        <v>202</v>
      </c>
      <c r="J50" s="298"/>
      <c r="K50" s="322"/>
      <c r="L50" s="75" t="s">
        <v>74</v>
      </c>
      <c r="M50" s="75">
        <v>0</v>
      </c>
      <c r="N50" s="75">
        <v>2021</v>
      </c>
      <c r="O50" s="75" t="s">
        <v>64</v>
      </c>
      <c r="P50" s="75">
        <v>80</v>
      </c>
      <c r="Q50" s="146" t="s">
        <v>153</v>
      </c>
      <c r="R50" s="214" t="s">
        <v>502</v>
      </c>
      <c r="S50" s="189"/>
      <c r="T50" s="218"/>
    </row>
    <row r="51" spans="1:20" ht="110.65" customHeight="1" thickBot="1">
      <c r="A51" s="328"/>
      <c r="B51" s="331"/>
      <c r="C51" s="334"/>
      <c r="D51" s="335"/>
      <c r="E51" s="334"/>
      <c r="F51" s="338"/>
      <c r="G51" s="338"/>
      <c r="H51" s="195" t="s">
        <v>65</v>
      </c>
      <c r="I51" s="45" t="s">
        <v>203</v>
      </c>
      <c r="J51" s="339"/>
      <c r="K51" s="340"/>
      <c r="L51" s="98" t="s">
        <v>74</v>
      </c>
      <c r="M51" s="98">
        <v>17</v>
      </c>
      <c r="N51" s="98">
        <v>2021</v>
      </c>
      <c r="O51" s="98" t="s">
        <v>64</v>
      </c>
      <c r="P51" s="98">
        <v>80</v>
      </c>
      <c r="Q51" s="72" t="s">
        <v>153</v>
      </c>
      <c r="R51" s="227" t="s">
        <v>503</v>
      </c>
      <c r="S51" s="189"/>
      <c r="T51" s="218"/>
    </row>
    <row r="52" spans="1:20">
      <c r="B52" s="32" t="s">
        <v>204</v>
      </c>
      <c r="C52" s="234">
        <f>C6+C37</f>
        <v>8412082</v>
      </c>
      <c r="D52" s="234"/>
      <c r="E52" s="234">
        <f>E6+E37</f>
        <v>5608054.666666667</v>
      </c>
      <c r="F52" s="234">
        <f>F6+F37</f>
        <v>15142836.666666668</v>
      </c>
      <c r="G52" s="234">
        <f>G8+G39</f>
        <v>15142836.666666668</v>
      </c>
      <c r="H52" s="80"/>
      <c r="I52" s="80"/>
      <c r="J52" s="80"/>
      <c r="K52" s="80"/>
      <c r="M52" s="32">
        <f>SUM(M6:M51)</f>
        <v>672.59999999999991</v>
      </c>
      <c r="O52" s="81">
        <f>SUM(O8:O51)</f>
        <v>26557</v>
      </c>
      <c r="P52" s="81">
        <f>SUM(P6:P51)</f>
        <v>614660</v>
      </c>
      <c r="S52" s="196"/>
    </row>
    <row r="53" spans="1:20">
      <c r="B53" s="32" t="s">
        <v>68</v>
      </c>
      <c r="C53" s="234">
        <f>C16+C26+C33+C41+C45+C48</f>
        <v>168250352.19999999</v>
      </c>
      <c r="D53" s="235"/>
      <c r="E53" s="234">
        <f>E16+E26+E33+E41+E45+E48</f>
        <v>8855281.6947368421</v>
      </c>
      <c r="F53" s="234">
        <f>F16+F26+F33+F41+F45+F48</f>
        <v>177105633.89473686</v>
      </c>
      <c r="G53" s="234">
        <f>G16+G26+G33+G43+G45+G48</f>
        <v>177105633.89473686</v>
      </c>
      <c r="H53" s="81"/>
      <c r="I53" s="80"/>
      <c r="J53" s="80"/>
      <c r="K53" s="80"/>
      <c r="S53" s="196"/>
    </row>
    <row r="54" spans="1:20" ht="15.75" thickBot="1">
      <c r="C54" s="100"/>
      <c r="D54" s="99"/>
      <c r="E54" s="80"/>
      <c r="F54" s="80"/>
      <c r="G54" s="80"/>
      <c r="H54" s="81"/>
      <c r="I54" s="80"/>
      <c r="J54" s="80"/>
      <c r="K54" s="80"/>
      <c r="S54" s="196"/>
    </row>
    <row r="55" spans="1:20" ht="30.75" thickBot="1">
      <c r="A55" s="170" t="s">
        <v>5</v>
      </c>
      <c r="B55" s="171" t="s">
        <v>7</v>
      </c>
      <c r="C55" s="171" t="s">
        <v>69</v>
      </c>
      <c r="D55" s="171" t="s">
        <v>70</v>
      </c>
      <c r="E55" s="171" t="s">
        <v>52</v>
      </c>
      <c r="F55" s="172" t="s">
        <v>3</v>
      </c>
      <c r="G55" s="171" t="s">
        <v>71</v>
      </c>
      <c r="H55" s="172" t="s">
        <v>54</v>
      </c>
      <c r="I55" s="173" t="s">
        <v>14</v>
      </c>
    </row>
    <row r="56" spans="1:20" ht="125.25" customHeight="1">
      <c r="A56" s="179" t="str">
        <f>H6</f>
        <v>Specific output</v>
      </c>
      <c r="B56" s="37" t="str">
        <f>I6</f>
        <v>Population covered by projects in the framework of strategies for integrated territorial development (gyventojai, kuriems taikomi projektai, vykdomi pagal integruotas teritorinio vystymo programas)</v>
      </c>
      <c r="C56" s="37" t="str">
        <f>L6</f>
        <v xml:space="preserve"> Persons</v>
      </c>
      <c r="D56" s="37">
        <f>M6</f>
        <v>0</v>
      </c>
      <c r="E56" s="188" t="s">
        <v>72</v>
      </c>
      <c r="F56" s="188" t="s">
        <v>4</v>
      </c>
      <c r="G56" s="74" t="s">
        <v>64</v>
      </c>
      <c r="H56" s="151">
        <f>O6</f>
        <v>0</v>
      </c>
      <c r="I56" s="180">
        <f>P6</f>
        <v>204025</v>
      </c>
    </row>
    <row r="57" spans="1:20" ht="84.75" customHeight="1">
      <c r="A57" s="183" t="str">
        <f>H7</f>
        <v>Specific output</v>
      </c>
      <c r="B57" s="41" t="str">
        <f>I7</f>
        <v>Strategies for integrated territorial development (integruotos teritorinio vystymo strategijos, kurioms suteikta parama)</v>
      </c>
      <c r="C57" s="41" t="str">
        <f>L7</f>
        <v>contributions to strategies</v>
      </c>
      <c r="D57" s="41">
        <f>M7</f>
        <v>0</v>
      </c>
      <c r="E57" s="189" t="s">
        <v>72</v>
      </c>
      <c r="F57" s="189" t="s">
        <v>4</v>
      </c>
      <c r="G57" s="75" t="s">
        <v>64</v>
      </c>
      <c r="H57" s="152">
        <f>O7</f>
        <v>0</v>
      </c>
      <c r="I57" s="181">
        <f>P7</f>
        <v>1</v>
      </c>
    </row>
    <row r="58" spans="1:20" ht="118.5" customHeight="1">
      <c r="A58" s="183" t="str">
        <f>H16</f>
        <v>Specific output</v>
      </c>
      <c r="B58" s="41" t="str">
        <f>I16</f>
        <v>Population covered by projects in the framework of strategies for integrated territorial development (gyventojai, kuriems taikomi projektai, vykdomi pagal integruotas teritorinio vystymo programas)</v>
      </c>
      <c r="C58" s="41" t="str">
        <f>L16</f>
        <v xml:space="preserve"> Persons</v>
      </c>
      <c r="D58" s="41">
        <f>M16</f>
        <v>0</v>
      </c>
      <c r="E58" s="190" t="s">
        <v>73</v>
      </c>
      <c r="F58" s="189" t="s">
        <v>4</v>
      </c>
      <c r="G58" s="75" t="s">
        <v>64</v>
      </c>
      <c r="H58" s="152">
        <f>O16</f>
        <v>0</v>
      </c>
      <c r="I58" s="181">
        <f>P16</f>
        <v>189906</v>
      </c>
    </row>
    <row r="59" spans="1:20" ht="96.75" customHeight="1">
      <c r="A59" s="183" t="str">
        <f>H17</f>
        <v>Specific output</v>
      </c>
      <c r="B59" s="41" t="str">
        <f>I17</f>
        <v>Strategies for integrated territorial development (integruotos teritorinio vystymo strategijos, kurioms suteikta parama)</v>
      </c>
      <c r="C59" s="41" t="str">
        <f>L17</f>
        <v>contributions to strategies</v>
      </c>
      <c r="D59" s="41">
        <f>M17</f>
        <v>0</v>
      </c>
      <c r="E59" s="190" t="s">
        <v>73</v>
      </c>
      <c r="F59" s="189" t="s">
        <v>4</v>
      </c>
      <c r="G59" s="75" t="s">
        <v>64</v>
      </c>
      <c r="H59" s="152">
        <f>O17</f>
        <v>0</v>
      </c>
      <c r="I59" s="181">
        <f>P17</f>
        <v>2</v>
      </c>
    </row>
    <row r="60" spans="1:20" ht="168.75" customHeight="1">
      <c r="A60" s="197" t="str">
        <f t="shared" ref="A60:B63" si="0">H8</f>
        <v>Specific output</v>
      </c>
      <c r="B60" s="39" t="str">
        <f t="shared" si="0"/>
        <v>Persons involved in health literacy improvement activities
 (Asmenys dalyvavę sveikatos raštingumo didinimo veiklose)</v>
      </c>
      <c r="C60" s="75" t="str">
        <f t="shared" ref="C60:D63" si="1">L8</f>
        <v>persons</v>
      </c>
      <c r="D60" s="189">
        <f t="shared" si="1"/>
        <v>0</v>
      </c>
      <c r="E60" s="189" t="s">
        <v>72</v>
      </c>
      <c r="F60" s="189" t="s">
        <v>4</v>
      </c>
      <c r="G60" s="75" t="s">
        <v>64</v>
      </c>
      <c r="H60" s="198">
        <f t="shared" ref="H60:I63" si="2">O8</f>
        <v>2500</v>
      </c>
      <c r="I60" s="247">
        <f t="shared" si="2"/>
        <v>22500</v>
      </c>
    </row>
    <row r="61" spans="1:20" ht="105">
      <c r="A61" s="197" t="str">
        <f t="shared" si="0"/>
        <v>Specific output</v>
      </c>
      <c r="B61" s="41" t="str">
        <f t="shared" si="0"/>
        <v>Specialists participated in qualification improvement/retraining activities
 (Specialistai dalyvavę kvalifikacijos tobulinimo / perkvalifikavimo veiklose)</v>
      </c>
      <c r="C61" s="75" t="str">
        <f t="shared" si="1"/>
        <v>persons</v>
      </c>
      <c r="D61" s="189">
        <f t="shared" si="1"/>
        <v>0</v>
      </c>
      <c r="E61" s="189" t="s">
        <v>72</v>
      </c>
      <c r="F61" s="189" t="s">
        <v>4</v>
      </c>
      <c r="G61" s="75" t="s">
        <v>64</v>
      </c>
      <c r="H61" s="198">
        <f t="shared" si="2"/>
        <v>320</v>
      </c>
      <c r="I61" s="199">
        <f t="shared" si="2"/>
        <v>1600</v>
      </c>
    </row>
    <row r="62" spans="1:20" ht="204" customHeight="1">
      <c r="A62" s="197" t="str">
        <f t="shared" si="0"/>
        <v>Specific output</v>
      </c>
      <c r="B62" s="190" t="str">
        <f t="shared" si="0"/>
        <v>Number of children with psychosocial disabilities or their family members / carers who received services
(Psichosocialinę negalią turinčių vaikų ar jų šeimos narių / globėjų, gavusių paslaugas, skaičius)</v>
      </c>
      <c r="C62" s="75" t="str">
        <f t="shared" si="1"/>
        <v>persons</v>
      </c>
      <c r="D62" s="189">
        <f t="shared" si="1"/>
        <v>0</v>
      </c>
      <c r="E62" s="189" t="s">
        <v>72</v>
      </c>
      <c r="F62" s="189" t="s">
        <v>4</v>
      </c>
      <c r="G62" s="75" t="s">
        <v>64</v>
      </c>
      <c r="H62" s="198">
        <f t="shared" si="2"/>
        <v>75</v>
      </c>
      <c r="I62" s="199">
        <f t="shared" si="2"/>
        <v>750</v>
      </c>
    </row>
    <row r="63" spans="1:20" ht="246.75" customHeight="1">
      <c r="A63" s="182" t="str">
        <f t="shared" si="0"/>
        <v xml:space="preserve"> EECO18</v>
      </c>
      <c r="B63" s="39" t="str">
        <f t="shared" si="0"/>
        <v>Number of supported public administrations or public services at national, regional or local level 
(Paramą gavusių nacionalinio, regionų ar vietos lygmens viešojo administravimo ar viešąsias paslaugas teikiančių įstaigų skaičius)</v>
      </c>
      <c r="C63" s="39" t="str">
        <f t="shared" si="1"/>
        <v>Number of entities</v>
      </c>
      <c r="D63" s="189">
        <f t="shared" si="1"/>
        <v>0</v>
      </c>
      <c r="E63" s="189" t="s">
        <v>72</v>
      </c>
      <c r="F63" s="189" t="s">
        <v>4</v>
      </c>
      <c r="G63" s="75" t="s">
        <v>64</v>
      </c>
      <c r="H63" s="198">
        <f t="shared" si="2"/>
        <v>0</v>
      </c>
      <c r="I63" s="199">
        <f t="shared" si="2"/>
        <v>27</v>
      </c>
    </row>
    <row r="64" spans="1:20" ht="60">
      <c r="A64" s="197" t="str">
        <f>H39</f>
        <v>Specific output</v>
      </c>
      <c r="B64" s="189" t="str">
        <f>I39</f>
        <v>Persons who received integral care services
(Asmenys, gavę integralios pagalbos paslaugas)</v>
      </c>
      <c r="C64" s="75" t="str">
        <f>L39</f>
        <v>persons</v>
      </c>
      <c r="D64" s="189">
        <f>M39</f>
        <v>0</v>
      </c>
      <c r="E64" s="189" t="s">
        <v>72</v>
      </c>
      <c r="F64" s="189" t="s">
        <v>4</v>
      </c>
      <c r="G64" s="75" t="s">
        <v>64</v>
      </c>
      <c r="H64" s="198">
        <f>O39</f>
        <v>293</v>
      </c>
      <c r="I64" s="199">
        <f>P39</f>
        <v>975</v>
      </c>
    </row>
    <row r="65" spans="1:10" ht="218.25" customHeight="1">
      <c r="A65" s="200" t="str">
        <f t="shared" ref="A65:B68" si="3">H12</f>
        <v>Specific result</v>
      </c>
      <c r="B65" s="39" t="str">
        <f t="shared" si="3"/>
        <v>Share of persons after participation in the activities, who have improved competence in health literacy
 (Asmenų po dalyvavimo veiklose, pagerinusių sveikatos raštingumo kompetenciją, dalis)</v>
      </c>
      <c r="C65" s="75" t="str">
        <f t="shared" ref="C65:D68" si="4">L12</f>
        <v>percentage</v>
      </c>
      <c r="D65" s="75">
        <f t="shared" si="4"/>
        <v>75</v>
      </c>
      <c r="E65" s="39" t="s">
        <v>72</v>
      </c>
      <c r="F65" s="39" t="s">
        <v>4</v>
      </c>
      <c r="G65" s="39">
        <v>2020</v>
      </c>
      <c r="H65" s="201" t="s">
        <v>64</v>
      </c>
      <c r="I65" s="202">
        <f>P12</f>
        <v>80</v>
      </c>
      <c r="J65" s="101"/>
    </row>
    <row r="66" spans="1:10" ht="176.25" customHeight="1">
      <c r="A66" s="200" t="str">
        <f t="shared" si="3"/>
        <v>Specific result</v>
      </c>
      <c r="B66" s="102" t="str">
        <f t="shared" si="3"/>
        <v>Part of specialists after participation in the activities, who have mastered/improved qualifications (Specialistų, po dalyvavimo veiklose įgijusių / patobulinusių  kvalifikaciją, dalis)</v>
      </c>
      <c r="C66" s="75" t="str">
        <f t="shared" si="4"/>
        <v>percentage</v>
      </c>
      <c r="D66" s="75">
        <f t="shared" si="4"/>
        <v>38</v>
      </c>
      <c r="E66" s="39" t="s">
        <v>72</v>
      </c>
      <c r="F66" s="39" t="s">
        <v>4</v>
      </c>
      <c r="G66" s="39">
        <v>2021</v>
      </c>
      <c r="H66" s="203" t="s">
        <v>64</v>
      </c>
      <c r="I66" s="202">
        <f>P13</f>
        <v>90</v>
      </c>
      <c r="J66" s="101"/>
    </row>
    <row r="67" spans="1:10" ht="250.5" customHeight="1">
      <c r="A67" s="200" t="str">
        <f t="shared" si="3"/>
        <v>Specific result</v>
      </c>
      <c r="B67" s="190" t="str">
        <f t="shared" si="3"/>
        <v>Satisfaction of family members/guardians of children with psychosocial disabilities with the services received
(Psichosocialinę negalią turinčių vaikų šeimos narių / globėjų pasitenkinimas gautomis paslaugomis)</v>
      </c>
      <c r="C67" s="75" t="str">
        <f t="shared" si="4"/>
        <v>percentage</v>
      </c>
      <c r="D67" s="203">
        <f t="shared" si="4"/>
        <v>0</v>
      </c>
      <c r="E67" s="189" t="s">
        <v>72</v>
      </c>
      <c r="F67" s="189" t="s">
        <v>4</v>
      </c>
      <c r="G67" s="189">
        <v>2021</v>
      </c>
      <c r="H67" s="203" t="s">
        <v>64</v>
      </c>
      <c r="I67" s="202">
        <f>P14</f>
        <v>40</v>
      </c>
      <c r="J67" s="101"/>
    </row>
    <row r="68" spans="1:10" ht="126.75" customHeight="1">
      <c r="A68" s="200" t="str">
        <f t="shared" si="3"/>
        <v>Specific result</v>
      </c>
      <c r="B68" s="190" t="str">
        <f t="shared" si="3"/>
        <v>Share of persons who appreciate the quality of public health care services
(Asmenų, palankiai vertinančių visuomenės sveikatos priežiūros paslaugų kokybę, dalis)</v>
      </c>
      <c r="C68" s="75" t="str">
        <f t="shared" si="4"/>
        <v>percentage</v>
      </c>
      <c r="D68" s="75">
        <f t="shared" si="4"/>
        <v>58</v>
      </c>
      <c r="E68" s="39" t="s">
        <v>72</v>
      </c>
      <c r="F68" s="39" t="s">
        <v>4</v>
      </c>
      <c r="G68" s="39">
        <f>N15</f>
        <v>2018</v>
      </c>
      <c r="H68" s="203" t="s">
        <v>64</v>
      </c>
      <c r="I68" s="202">
        <f>P15</f>
        <v>80</v>
      </c>
      <c r="J68" s="101"/>
    </row>
    <row r="69" spans="1:10" ht="175.5" customHeight="1">
      <c r="A69" s="200" t="str">
        <f>H40</f>
        <v>Specific result</v>
      </c>
      <c r="B69" s="91" t="str">
        <f>I40</f>
        <v>Share of recipients of integral care services who  favouably assess the quality of the services received
(Integralios pagalbos paslaugų gavėjų, palankiai vertinančių gaunamų paslaugų kokybę, dalis)</v>
      </c>
      <c r="C69" s="75" t="str">
        <f>L40</f>
        <v>percentage</v>
      </c>
      <c r="D69" s="204">
        <f>M40</f>
        <v>90.8</v>
      </c>
      <c r="E69" s="189" t="s">
        <v>72</v>
      </c>
      <c r="F69" s="189" t="s">
        <v>4</v>
      </c>
      <c r="G69" s="189">
        <v>2020</v>
      </c>
      <c r="H69" s="203" t="s">
        <v>64</v>
      </c>
      <c r="I69" s="202">
        <f>P40</f>
        <v>95</v>
      </c>
      <c r="J69" s="101"/>
    </row>
    <row r="70" spans="1:10" ht="123" customHeight="1">
      <c r="A70" s="197" t="str">
        <f t="shared" ref="A70:B73" si="5">H18</f>
        <v>Specific output</v>
      </c>
      <c r="B70" s="39" t="str">
        <f t="shared" si="5"/>
        <v>Persons involved in health literacy improvement activities
 (Asmenys dalyvavę sveikatos raštingumo didinimo veiklose)</v>
      </c>
      <c r="C70" s="75" t="str">
        <f>L18</f>
        <v>persons</v>
      </c>
      <c r="D70" s="203">
        <f>M18</f>
        <v>0</v>
      </c>
      <c r="E70" s="190" t="s">
        <v>73</v>
      </c>
      <c r="F70" s="189" t="s">
        <v>4</v>
      </c>
      <c r="G70" s="75" t="s">
        <v>64</v>
      </c>
      <c r="H70" s="201">
        <f>O18</f>
        <v>13600</v>
      </c>
      <c r="I70" s="246">
        <f>P18</f>
        <v>119535</v>
      </c>
    </row>
    <row r="71" spans="1:10" ht="182.25" customHeight="1">
      <c r="A71" s="197" t="str">
        <f t="shared" si="5"/>
        <v>Specific output</v>
      </c>
      <c r="B71" s="41" t="str">
        <f t="shared" si="5"/>
        <v>Specialists participated in qualification improvement/retraining activities
 (Specialistai dalyvavę kvalifikacijos tobulinimo / perkvalifikavimo veiklose)</v>
      </c>
      <c r="C71" s="75" t="str">
        <f>L19</f>
        <v>persons</v>
      </c>
      <c r="D71" s="203">
        <f>M19+M27+M33+M45</f>
        <v>0</v>
      </c>
      <c r="E71" s="190" t="s">
        <v>73</v>
      </c>
      <c r="F71" s="189" t="s">
        <v>4</v>
      </c>
      <c r="G71" s="75" t="s">
        <v>64</v>
      </c>
      <c r="H71" s="201">
        <f>O19+O27+O33+O45</f>
        <v>1832</v>
      </c>
      <c r="I71" s="246">
        <f>P19+P27+P33+P45</f>
        <v>30885</v>
      </c>
    </row>
    <row r="72" spans="1:10" ht="120">
      <c r="A72" s="197" t="str">
        <f t="shared" si="5"/>
        <v>Specific output</v>
      </c>
      <c r="B72" s="190" t="str">
        <f t="shared" si="5"/>
        <v>Number of children with psychosocial disabilities or their family members / carers who received services
(Psichosocialinę negalią turinčių vaikų ar jų šeimos narių / globėjų, gavusių paslaugas, skaičius)</v>
      </c>
      <c r="C72" s="75" t="str">
        <f>L20</f>
        <v>persons</v>
      </c>
      <c r="D72" s="203">
        <f>M20</f>
        <v>0</v>
      </c>
      <c r="E72" s="190" t="s">
        <v>73</v>
      </c>
      <c r="F72" s="189" t="s">
        <v>4</v>
      </c>
      <c r="G72" s="75" t="s">
        <v>64</v>
      </c>
      <c r="H72" s="201">
        <f>O20</f>
        <v>225</v>
      </c>
      <c r="I72" s="202">
        <f>P20</f>
        <v>2250</v>
      </c>
      <c r="J72" s="103"/>
    </row>
    <row r="73" spans="1:10" ht="271.5" customHeight="1">
      <c r="A73" s="182" t="str">
        <f t="shared" si="5"/>
        <v xml:space="preserve"> EECO18</v>
      </c>
      <c r="B73" s="39" t="str">
        <f t="shared" si="5"/>
        <v>Number of supported public administrations or public services at national, regional or local level (Paramą gavusių nacionalinio, regionų ar vietos lygmens viešojo administravimo ar viešąsias paslaugas teikiančių įstaigų skaičius)</v>
      </c>
      <c r="C73" s="39" t="str">
        <f>L21</f>
        <v>number of entities</v>
      </c>
      <c r="D73" s="203">
        <f>M21+M29+M34</f>
        <v>0</v>
      </c>
      <c r="E73" s="190" t="s">
        <v>73</v>
      </c>
      <c r="F73" s="189" t="s">
        <v>4</v>
      </c>
      <c r="G73" s="75" t="s">
        <v>64</v>
      </c>
      <c r="H73" s="201">
        <f>O21+O29+O34</f>
        <v>18</v>
      </c>
      <c r="I73" s="202">
        <f>P21+P29+P34</f>
        <v>351</v>
      </c>
      <c r="J73" s="101"/>
    </row>
    <row r="74" spans="1:10" ht="120">
      <c r="A74" s="197" t="str">
        <f>H26</f>
        <v>Specific output</v>
      </c>
      <c r="B74" s="190" t="str">
        <f>I26</f>
        <v>Number of persons who participated in activities aimed at independent management of chronic disease
(Asmenų, kurie dalyvavo veiklose, skirtose savarankiškam lėtinės ligos valdymui, skaičius)</v>
      </c>
      <c r="C74" s="75" t="str">
        <f>L26</f>
        <v>persons</v>
      </c>
      <c r="D74" s="203">
        <f>M26</f>
        <v>0</v>
      </c>
      <c r="E74" s="190" t="s">
        <v>73</v>
      </c>
      <c r="F74" s="189" t="s">
        <v>4</v>
      </c>
      <c r="G74" s="75" t="s">
        <v>64</v>
      </c>
      <c r="H74" s="201">
        <f>O26</f>
        <v>5000</v>
      </c>
      <c r="I74" s="202">
        <f>P26</f>
        <v>25000</v>
      </c>
    </row>
    <row r="75" spans="1:10" ht="105">
      <c r="A75" s="197" t="str">
        <f>H28</f>
        <v>Specific output</v>
      </c>
      <c r="B75" s="190" t="str">
        <f>I28</f>
        <v>Number of target groups who received new or improved mental health services
(Tikslinių grupių asmenų, gavusių naujas ar patobulintas psichikos sveikatos priežiūros paslaugas, skaičius)</v>
      </c>
      <c r="C75" s="143" t="str">
        <f>L28</f>
        <v>persons</v>
      </c>
      <c r="D75" s="203">
        <f>M28</f>
        <v>0</v>
      </c>
      <c r="E75" s="190" t="s">
        <v>73</v>
      </c>
      <c r="F75" s="189" t="s">
        <v>4</v>
      </c>
      <c r="G75" s="75" t="s">
        <v>64</v>
      </c>
      <c r="H75" s="201">
        <f>O28</f>
        <v>1050</v>
      </c>
      <c r="I75" s="246">
        <f>P28</f>
        <v>6125</v>
      </c>
    </row>
    <row r="76" spans="1:10" ht="45">
      <c r="A76" s="197" t="str">
        <f>H43</f>
        <v>Specific output</v>
      </c>
      <c r="B76" s="189" t="str">
        <f>I43</f>
        <v>Persons who received integral care services (Asmenys, gavę integralios pagalbos paslaugas)</v>
      </c>
      <c r="C76" s="75" t="str">
        <f>L43</f>
        <v>persons</v>
      </c>
      <c r="D76" s="203">
        <f>M43</f>
        <v>0</v>
      </c>
      <c r="E76" s="190" t="s">
        <v>73</v>
      </c>
      <c r="F76" s="189" t="s">
        <v>4</v>
      </c>
      <c r="G76" s="75" t="s">
        <v>64</v>
      </c>
      <c r="H76" s="201">
        <f>O43</f>
        <v>1615</v>
      </c>
      <c r="I76" s="202">
        <f>P43</f>
        <v>5382</v>
      </c>
      <c r="J76" s="101"/>
    </row>
    <row r="77" spans="1:10" ht="123" customHeight="1">
      <c r="A77" s="197" t="str">
        <f>H46</f>
        <v>Specific output</v>
      </c>
      <c r="B77" s="189" t="str">
        <f>I46</f>
        <v>Persons receiving long - term care services (Asmenys, gavę ilgalaikės priežiūros paslaugas)</v>
      </c>
      <c r="C77" s="75" t="str">
        <f>L46</f>
        <v>persons</v>
      </c>
      <c r="D77" s="203">
        <f>M46</f>
        <v>0</v>
      </c>
      <c r="E77" s="190" t="s">
        <v>73</v>
      </c>
      <c r="F77" s="189" t="s">
        <v>4</v>
      </c>
      <c r="G77" s="75" t="s">
        <v>64</v>
      </c>
      <c r="H77" s="203">
        <f>O46</f>
        <v>0</v>
      </c>
      <c r="I77" s="246">
        <f>P46</f>
        <v>3647</v>
      </c>
      <c r="J77" s="101"/>
    </row>
    <row r="78" spans="1:10" ht="180">
      <c r="A78" s="197" t="str">
        <f>H48</f>
        <v>Specific output</v>
      </c>
      <c r="B78" s="189" t="str">
        <f>I48</f>
        <v>Number of personal healthcare institutions that have implemented pilot projects on empowerment, attraction and maintenance of healthcare professionals
Asmens sveikatos priežiūros įstaigos, įgyvendinusios sveikatos priežiūros specialistų įgalinimo, pritraukimo ir išlaikymo bandomuosius projektus</v>
      </c>
      <c r="C78" s="39" t="str">
        <f>L48</f>
        <v>number</v>
      </c>
      <c r="D78" s="203">
        <f>M48</f>
        <v>0</v>
      </c>
      <c r="E78" s="190" t="s">
        <v>73</v>
      </c>
      <c r="F78" s="189" t="s">
        <v>4</v>
      </c>
      <c r="G78" s="75" t="s">
        <v>64</v>
      </c>
      <c r="H78" s="203">
        <f>O48</f>
        <v>5</v>
      </c>
      <c r="I78" s="205">
        <f>P48</f>
        <v>104</v>
      </c>
    </row>
    <row r="79" spans="1:10" ht="122.65" customHeight="1">
      <c r="A79" s="197" t="str">
        <f>H49</f>
        <v>Specific output</v>
      </c>
      <c r="B79" s="189" t="str">
        <f>I49</f>
        <v>Persons who have participated in qualification acquisition activities
(Asmenys, dalyvavę kvalifikacijos įgijimo veiklose)</v>
      </c>
      <c r="C79" s="39" t="str">
        <f>L49</f>
        <v>persons</v>
      </c>
      <c r="D79" s="203">
        <f>M49</f>
        <v>0</v>
      </c>
      <c r="E79" s="190" t="s">
        <v>73</v>
      </c>
      <c r="F79" s="189" t="s">
        <v>4</v>
      </c>
      <c r="G79" s="75" t="s">
        <v>64</v>
      </c>
      <c r="H79" s="203">
        <f>O49</f>
        <v>24</v>
      </c>
      <c r="I79" s="202">
        <f>P49</f>
        <v>240</v>
      </c>
    </row>
    <row r="80" spans="1:10" ht="222" customHeight="1">
      <c r="A80" s="200" t="str">
        <f t="shared" ref="A80:B83" si="6">H22</f>
        <v>Specific result</v>
      </c>
      <c r="B80" s="39" t="str">
        <f t="shared" si="6"/>
        <v>Share of persons after participation in the activities, who have improved competence in health literacy
 (Asmenų po dalyvavimo veiklose, pagerinusių sveikatos raštingumo kompetenciją, dalis)</v>
      </c>
      <c r="C80" s="75" t="str">
        <f t="shared" ref="C80:D83" si="7">L22</f>
        <v>percentage</v>
      </c>
      <c r="D80" s="75">
        <f t="shared" si="7"/>
        <v>75</v>
      </c>
      <c r="E80" s="41" t="s">
        <v>73</v>
      </c>
      <c r="F80" s="39" t="s">
        <v>4</v>
      </c>
      <c r="G80" s="39">
        <v>2020</v>
      </c>
      <c r="H80" s="201" t="s">
        <v>64</v>
      </c>
      <c r="I80" s="202">
        <f>P22</f>
        <v>80</v>
      </c>
      <c r="J80" s="101"/>
    </row>
    <row r="81" spans="1:10" ht="171" customHeight="1">
      <c r="A81" s="200" t="str">
        <f t="shared" si="6"/>
        <v>Specific result</v>
      </c>
      <c r="B81" s="41" t="str">
        <f t="shared" si="6"/>
        <v>Part of specialists after participation in the activities, who have mastered/improved qualifications (Specialistų, po dalyvavimo veiklose įgijusių / patobulinusių  kvalifikaciją, dalis)</v>
      </c>
      <c r="C81" s="75" t="str">
        <f t="shared" si="7"/>
        <v>percentage</v>
      </c>
      <c r="D81" s="75">
        <f t="shared" si="7"/>
        <v>38</v>
      </c>
      <c r="E81" s="190" t="s">
        <v>73</v>
      </c>
      <c r="F81" s="189" t="s">
        <v>4</v>
      </c>
      <c r="G81" s="189">
        <v>2021</v>
      </c>
      <c r="H81" s="203" t="s">
        <v>64</v>
      </c>
      <c r="I81" s="202">
        <f>P23</f>
        <v>90</v>
      </c>
      <c r="J81" s="101"/>
    </row>
    <row r="82" spans="1:10" ht="207.75" customHeight="1">
      <c r="A82" s="200" t="str">
        <f t="shared" si="6"/>
        <v>Specific result</v>
      </c>
      <c r="B82" s="190" t="str">
        <f t="shared" si="6"/>
        <v>Satisfaction of family members/guardians of children with psychosocial disabilities with the services received
(Psichosocialinę negalią turinčių vaikų šeimos narių / globėjų pasitenkinimas gautomis paslaugomis)</v>
      </c>
      <c r="C82" s="75" t="str">
        <f t="shared" si="7"/>
        <v>percentage</v>
      </c>
      <c r="D82" s="203">
        <f t="shared" si="7"/>
        <v>0</v>
      </c>
      <c r="E82" s="190" t="s">
        <v>73</v>
      </c>
      <c r="F82" s="189" t="s">
        <v>4</v>
      </c>
      <c r="G82" s="189">
        <v>2021</v>
      </c>
      <c r="H82" s="203" t="s">
        <v>64</v>
      </c>
      <c r="I82" s="202">
        <f>P24</f>
        <v>40</v>
      </c>
    </row>
    <row r="83" spans="1:10" ht="105">
      <c r="A83" s="200" t="str">
        <f t="shared" si="6"/>
        <v>Specific result</v>
      </c>
      <c r="B83" s="190" t="str">
        <f t="shared" si="6"/>
        <v>Share of persons who appreciate the quality of public health care services
(Asmenų, palankiai vertinančių visuomenės sveikatos priežiūros paslaugų kokybę, dalis)</v>
      </c>
      <c r="C83" s="75" t="str">
        <f t="shared" si="7"/>
        <v>percentage</v>
      </c>
      <c r="D83" s="76">
        <f t="shared" si="7"/>
        <v>58</v>
      </c>
      <c r="E83" s="41" t="s">
        <v>73</v>
      </c>
      <c r="F83" s="39" t="s">
        <v>4</v>
      </c>
      <c r="G83" s="39">
        <f>N25</f>
        <v>2018</v>
      </c>
      <c r="H83" s="203" t="s">
        <v>64</v>
      </c>
      <c r="I83" s="202">
        <f>P25</f>
        <v>80</v>
      </c>
    </row>
    <row r="84" spans="1:10" ht="315" customHeight="1">
      <c r="A84" s="200" t="str">
        <f>H30</f>
        <v>Specific result</v>
      </c>
      <c r="B84" s="190" t="str">
        <f>I30</f>
        <v>Share of individuals claiming an improvement in their quality of life after participation in chronic diseases self-management activities
(Asmenų, teigusių, kad pagerėjo jų gyvenimo kokybė po dalyvavimo veiklose, skirtose savarankiškam lėtinės ligos valdymui, dalis)</v>
      </c>
      <c r="C84" s="75" t="str">
        <f>L30</f>
        <v>percentage</v>
      </c>
      <c r="D84" s="203">
        <f>M30</f>
        <v>0</v>
      </c>
      <c r="E84" s="190" t="s">
        <v>73</v>
      </c>
      <c r="F84" s="189" t="s">
        <v>4</v>
      </c>
      <c r="G84" s="189">
        <v>2021</v>
      </c>
      <c r="H84" s="203" t="s">
        <v>64</v>
      </c>
      <c r="I84" s="206">
        <f>P30</f>
        <v>70</v>
      </c>
    </row>
    <row r="85" spans="1:10" ht="276" customHeight="1">
      <c r="A85" s="200" t="str">
        <f>H31</f>
        <v>Specific result</v>
      </c>
      <c r="B85" s="190" t="str">
        <f>I31</f>
        <v>Share of persons from target groups whose quality of life has been improved by receiving new or improved mental health services
 (Tikslinių grupių asmenų, kurių gyvenimo kokybė pagerėjo gavus naujas ar patobulintas psichikos sveikatos priežiūros paslaugas, dalis)</v>
      </c>
      <c r="C85" s="75" t="str">
        <f>L31</f>
        <v>percentage</v>
      </c>
      <c r="D85" s="203">
        <f>M31</f>
        <v>0</v>
      </c>
      <c r="E85" s="190" t="s">
        <v>73</v>
      </c>
      <c r="F85" s="189" t="s">
        <v>4</v>
      </c>
      <c r="G85" s="189">
        <v>2021</v>
      </c>
      <c r="H85" s="203" t="s">
        <v>64</v>
      </c>
      <c r="I85" s="206">
        <f>P31</f>
        <v>25</v>
      </c>
    </row>
    <row r="86" spans="1:10" ht="108" customHeight="1">
      <c r="A86" s="200" t="str">
        <f>H36</f>
        <v>Specific result</v>
      </c>
      <c r="B86" s="190" t="str">
        <f>I36</f>
        <v>Patient satisfaction with the services received
(Pacientų pasitenkinimas gautomis paslaugomis)</v>
      </c>
      <c r="C86" s="75" t="str">
        <f>L36</f>
        <v>percentage</v>
      </c>
      <c r="D86" s="75">
        <f>M36</f>
        <v>56</v>
      </c>
      <c r="E86" s="41" t="s">
        <v>73</v>
      </c>
      <c r="F86" s="39" t="s">
        <v>4</v>
      </c>
      <c r="G86" s="39">
        <f>N36</f>
        <v>2020</v>
      </c>
      <c r="H86" s="203" t="s">
        <v>64</v>
      </c>
      <c r="I86" s="202">
        <f>P36</f>
        <v>70</v>
      </c>
      <c r="J86" s="101"/>
    </row>
    <row r="87" spans="1:10" ht="105">
      <c r="A87" s="200" t="str">
        <f>H44</f>
        <v>Specific result</v>
      </c>
      <c r="B87" s="91" t="str">
        <f>I44</f>
        <v>Share of recipients of integral care services who  favourably assess the quality of the services received
(Integralios pagalbos paslaugų gavėjų, palankiai vertinančių gaunamų paslaugų kokybę, dalis)</v>
      </c>
      <c r="C87" s="75" t="str">
        <f>L44</f>
        <v>percentage</v>
      </c>
      <c r="D87" s="203">
        <f>M44</f>
        <v>90.8</v>
      </c>
      <c r="E87" s="190" t="s">
        <v>73</v>
      </c>
      <c r="F87" s="189" t="s">
        <v>4</v>
      </c>
      <c r="G87" s="189">
        <v>2020</v>
      </c>
      <c r="H87" s="203" t="s">
        <v>64</v>
      </c>
      <c r="I87" s="205">
        <f>P44</f>
        <v>95</v>
      </c>
      <c r="J87" s="101"/>
    </row>
    <row r="88" spans="1:10" ht="207" customHeight="1">
      <c r="A88" s="200" t="str">
        <f>H47</f>
        <v>Specific result</v>
      </c>
      <c r="B88" s="189" t="str">
        <f>I47</f>
        <v>Long-term maintenance service recipients favouring the quality of incoming services
(Ilgalaikės priežiūros paslaugų gavėjų, palankiai vertinančių gaunamų paslaugų kokybę, dalis)</v>
      </c>
      <c r="C88" s="75" t="str">
        <f>L47</f>
        <v>percentage</v>
      </c>
      <c r="D88" s="203">
        <f>M47</f>
        <v>0</v>
      </c>
      <c r="E88" s="190" t="s">
        <v>73</v>
      </c>
      <c r="F88" s="189" t="s">
        <v>4</v>
      </c>
      <c r="G88" s="189">
        <v>2021</v>
      </c>
      <c r="H88" s="203" t="s">
        <v>64</v>
      </c>
      <c r="I88" s="205">
        <f>P47</f>
        <v>80</v>
      </c>
      <c r="J88" s="101"/>
    </row>
    <row r="89" spans="1:10" ht="210.75" customHeight="1">
      <c r="A89" s="200" t="str">
        <f>H50</f>
        <v>Specific result</v>
      </c>
      <c r="B89" s="41" t="str">
        <f>I50</f>
        <v>Healthcare professionals who have worked in healthcare facilities for at least two years after participating in the activities
(Sveikatos priežiūros specialistai, kurie po dalyvavimo veiklose, mažiausiai dvejus metus dirbo sveikatos priežiūros įstaigose)</v>
      </c>
      <c r="C89" s="75" t="str">
        <f>L50</f>
        <v>percentage</v>
      </c>
      <c r="D89" s="203">
        <f>M50</f>
        <v>0</v>
      </c>
      <c r="E89" s="190" t="s">
        <v>73</v>
      </c>
      <c r="F89" s="189" t="s">
        <v>4</v>
      </c>
      <c r="G89" s="189">
        <v>2021</v>
      </c>
      <c r="H89" s="203" t="s">
        <v>64</v>
      </c>
      <c r="I89" s="205">
        <f>P50</f>
        <v>80</v>
      </c>
      <c r="J89" s="101"/>
    </row>
    <row r="90" spans="1:10" ht="148.5" customHeight="1" thickBot="1">
      <c r="A90" s="207" t="str">
        <f>H51</f>
        <v>Specific result</v>
      </c>
      <c r="B90" s="45" t="str">
        <f>I51</f>
        <v>Share of persons who obtained a qualification after participating in the activities
(Asmenų, kurie po dalyvavimo veiklose, įgijo kvalifikaciją, dalis)</v>
      </c>
      <c r="C90" s="98" t="str">
        <f>L51</f>
        <v>percentage</v>
      </c>
      <c r="D90" s="98">
        <f>M51</f>
        <v>17</v>
      </c>
      <c r="E90" s="208" t="s">
        <v>73</v>
      </c>
      <c r="F90" s="195" t="s">
        <v>4</v>
      </c>
      <c r="G90" s="148">
        <f>N51</f>
        <v>2021</v>
      </c>
      <c r="H90" s="209" t="s">
        <v>64</v>
      </c>
      <c r="I90" s="210">
        <f>P51</f>
        <v>80</v>
      </c>
    </row>
    <row r="91" spans="1:10">
      <c r="D91" s="32">
        <f>SUM(D56:D90)</f>
        <v>596.6</v>
      </c>
      <c r="H91" s="81">
        <f>SUM(H60:H90)</f>
        <v>26557</v>
      </c>
      <c r="I91" s="81">
        <f>SUM(I56:I90)</f>
        <v>614480</v>
      </c>
    </row>
    <row r="92" spans="1:10">
      <c r="I92" s="81"/>
    </row>
  </sheetData>
  <mergeCells count="80">
    <mergeCell ref="T4:T5"/>
    <mergeCell ref="F48:F51"/>
    <mergeCell ref="G48:G51"/>
    <mergeCell ref="C45:C47"/>
    <mergeCell ref="E45:E47"/>
    <mergeCell ref="F45:F47"/>
    <mergeCell ref="J48:J51"/>
    <mergeCell ref="K48:K51"/>
    <mergeCell ref="G37:G38"/>
    <mergeCell ref="K37:K40"/>
    <mergeCell ref="J37:J40"/>
    <mergeCell ref="J41:J47"/>
    <mergeCell ref="K41:K47"/>
    <mergeCell ref="J33:J36"/>
    <mergeCell ref="K33:K36"/>
    <mergeCell ref="G39:G40"/>
    <mergeCell ref="A48:A51"/>
    <mergeCell ref="B48:B51"/>
    <mergeCell ref="C48:C51"/>
    <mergeCell ref="D48:D51"/>
    <mergeCell ref="E48:E51"/>
    <mergeCell ref="G43:G44"/>
    <mergeCell ref="G45:G47"/>
    <mergeCell ref="F33:F36"/>
    <mergeCell ref="G33:G36"/>
    <mergeCell ref="A26:A32"/>
    <mergeCell ref="B26:B32"/>
    <mergeCell ref="C26:C32"/>
    <mergeCell ref="D26:D32"/>
    <mergeCell ref="E26:E32"/>
    <mergeCell ref="F26:F32"/>
    <mergeCell ref="A33:A36"/>
    <mergeCell ref="B33:B36"/>
    <mergeCell ref="C33:C36"/>
    <mergeCell ref="D33:D36"/>
    <mergeCell ref="E33:E36"/>
    <mergeCell ref="J16:J25"/>
    <mergeCell ref="K16:K25"/>
    <mergeCell ref="G26:G32"/>
    <mergeCell ref="J26:J32"/>
    <mergeCell ref="K26:K32"/>
    <mergeCell ref="G16:G25"/>
    <mergeCell ref="Q4:Q5"/>
    <mergeCell ref="R4:R5"/>
    <mergeCell ref="G8:G15"/>
    <mergeCell ref="J4:J5"/>
    <mergeCell ref="K4:K5"/>
    <mergeCell ref="L4:L5"/>
    <mergeCell ref="M4:N4"/>
    <mergeCell ref="O4:O5"/>
    <mergeCell ref="P4:P5"/>
    <mergeCell ref="J6:J15"/>
    <mergeCell ref="K6:K15"/>
    <mergeCell ref="H4:I4"/>
    <mergeCell ref="A4:A5"/>
    <mergeCell ref="B4:B5"/>
    <mergeCell ref="C4:C5"/>
    <mergeCell ref="D4:F4"/>
    <mergeCell ref="G4:G5"/>
    <mergeCell ref="F16:F25"/>
    <mergeCell ref="E16:E25"/>
    <mergeCell ref="C16:C25"/>
    <mergeCell ref="D6:D25"/>
    <mergeCell ref="A6:A25"/>
    <mergeCell ref="S4:S5"/>
    <mergeCell ref="A37:A47"/>
    <mergeCell ref="D37:D47"/>
    <mergeCell ref="G6:G7"/>
    <mergeCell ref="F6:F15"/>
    <mergeCell ref="E6:E15"/>
    <mergeCell ref="C6:C15"/>
    <mergeCell ref="B6:B25"/>
    <mergeCell ref="G41:G42"/>
    <mergeCell ref="F37:F40"/>
    <mergeCell ref="E37:E40"/>
    <mergeCell ref="C37:C40"/>
    <mergeCell ref="B37:B47"/>
    <mergeCell ref="F41:F44"/>
    <mergeCell ref="E41:E44"/>
    <mergeCell ref="C41:C4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19"/>
  <sheetViews>
    <sheetView zoomScale="75" zoomScaleNormal="75" workbookViewId="0">
      <selection sqref="A1:XFD1048576"/>
    </sheetView>
  </sheetViews>
  <sheetFormatPr defaultColWidth="9.28515625" defaultRowHeight="15"/>
  <cols>
    <col min="1" max="1" width="9.28515625" style="18"/>
    <col min="2" max="2" width="34.7109375" style="19" bestFit="1" customWidth="1"/>
    <col min="3" max="3" width="123.5703125" style="19" customWidth="1"/>
    <col min="4" max="4" width="36.7109375" style="18" customWidth="1"/>
    <col min="5" max="16384" width="9.28515625" style="19"/>
  </cols>
  <sheetData>
    <row r="1" spans="1:4">
      <c r="A1" s="53" t="s">
        <v>206</v>
      </c>
      <c r="B1" s="105" t="s">
        <v>207</v>
      </c>
      <c r="C1" s="105" t="s">
        <v>208</v>
      </c>
      <c r="D1" s="19"/>
    </row>
    <row r="2" spans="1:4">
      <c r="A2" s="53">
        <v>1</v>
      </c>
      <c r="B2" s="105" t="s">
        <v>209</v>
      </c>
      <c r="C2" s="105" t="s">
        <v>210</v>
      </c>
      <c r="D2" s="19"/>
    </row>
    <row r="3" spans="1:4" ht="30">
      <c r="A3" s="53">
        <f>A2+1</f>
        <v>2</v>
      </c>
      <c r="B3" s="105" t="s">
        <v>211</v>
      </c>
      <c r="C3" s="109" t="s">
        <v>287</v>
      </c>
      <c r="D3" s="107"/>
    </row>
    <row r="4" spans="1:4">
      <c r="A4" s="53">
        <f t="shared" ref="A4:A19" si="0">A3+1</f>
        <v>3</v>
      </c>
      <c r="B4" s="105" t="s">
        <v>212</v>
      </c>
      <c r="C4" s="105" t="s">
        <v>213</v>
      </c>
      <c r="D4" s="19"/>
    </row>
    <row r="5" spans="1:4">
      <c r="A5" s="53">
        <f t="shared" si="0"/>
        <v>4</v>
      </c>
      <c r="B5" s="105" t="s">
        <v>214</v>
      </c>
      <c r="C5" s="105" t="s">
        <v>11</v>
      </c>
      <c r="D5" s="19"/>
    </row>
    <row r="6" spans="1:4">
      <c r="A6" s="53">
        <f t="shared" si="0"/>
        <v>5</v>
      </c>
      <c r="B6" s="105" t="s">
        <v>215</v>
      </c>
      <c r="C6" s="108">
        <v>0</v>
      </c>
      <c r="D6" s="19"/>
    </row>
    <row r="7" spans="1:4" ht="30">
      <c r="A7" s="53">
        <f t="shared" si="0"/>
        <v>6</v>
      </c>
      <c r="B7" s="105" t="s">
        <v>216</v>
      </c>
      <c r="C7" s="109" t="s">
        <v>288</v>
      </c>
      <c r="D7" s="19"/>
    </row>
    <row r="8" spans="1:4" ht="30">
      <c r="A8" s="53">
        <f t="shared" si="0"/>
        <v>7</v>
      </c>
      <c r="B8" s="105" t="s">
        <v>218</v>
      </c>
      <c r="C8" s="109" t="s">
        <v>289</v>
      </c>
      <c r="D8" s="19"/>
    </row>
    <row r="9" spans="1:4">
      <c r="A9" s="53">
        <f t="shared" si="0"/>
        <v>8</v>
      </c>
      <c r="B9" s="105" t="s">
        <v>219</v>
      </c>
      <c r="C9" s="110" t="s">
        <v>220</v>
      </c>
      <c r="D9" s="19"/>
    </row>
    <row r="10" spans="1:4">
      <c r="A10" s="53">
        <f t="shared" si="0"/>
        <v>9</v>
      </c>
      <c r="B10" s="105" t="s">
        <v>221</v>
      </c>
      <c r="C10" s="105" t="s">
        <v>222</v>
      </c>
      <c r="D10" s="19"/>
    </row>
    <row r="11" spans="1:4" ht="105">
      <c r="A11" s="53">
        <f t="shared" si="0"/>
        <v>10</v>
      </c>
      <c r="B11" s="105" t="s">
        <v>223</v>
      </c>
      <c r="C11" s="111" t="s">
        <v>290</v>
      </c>
      <c r="D11" s="19"/>
    </row>
    <row r="12" spans="1:4">
      <c r="A12" s="53">
        <f t="shared" si="0"/>
        <v>11</v>
      </c>
      <c r="B12" s="105" t="s">
        <v>225</v>
      </c>
      <c r="C12" s="123" t="s">
        <v>262</v>
      </c>
      <c r="D12" s="19"/>
    </row>
    <row r="13" spans="1:4" ht="30">
      <c r="A13" s="53">
        <f t="shared" si="0"/>
        <v>12</v>
      </c>
      <c r="B13" s="105" t="s">
        <v>227</v>
      </c>
      <c r="C13" s="109" t="s">
        <v>291</v>
      </c>
      <c r="D13" s="19"/>
    </row>
    <row r="14" spans="1:4" ht="30">
      <c r="A14" s="53">
        <f t="shared" si="0"/>
        <v>13</v>
      </c>
      <c r="B14" s="105" t="s">
        <v>228</v>
      </c>
      <c r="C14" s="109" t="s">
        <v>292</v>
      </c>
      <c r="D14" s="19"/>
    </row>
    <row r="15" spans="1:4" ht="30">
      <c r="A15" s="53">
        <f t="shared" si="0"/>
        <v>14</v>
      </c>
      <c r="B15" s="105" t="s">
        <v>229</v>
      </c>
      <c r="C15" s="109" t="s">
        <v>293</v>
      </c>
      <c r="D15" s="19"/>
    </row>
    <row r="16" spans="1:4">
      <c r="A16" s="53">
        <f t="shared" si="0"/>
        <v>15</v>
      </c>
      <c r="B16" s="105" t="s">
        <v>230</v>
      </c>
      <c r="C16" s="109" t="s">
        <v>231</v>
      </c>
      <c r="D16" s="19"/>
    </row>
    <row r="17" spans="1:17">
      <c r="A17" s="53">
        <f t="shared" si="0"/>
        <v>16</v>
      </c>
      <c r="B17" s="105" t="s">
        <v>232</v>
      </c>
      <c r="C17" s="105" t="s">
        <v>233</v>
      </c>
    </row>
    <row r="18" spans="1:17" ht="30">
      <c r="A18" s="53">
        <f>A17+1</f>
        <v>17</v>
      </c>
      <c r="B18" s="105" t="s">
        <v>234</v>
      </c>
      <c r="C18" s="124" t="s">
        <v>294</v>
      </c>
      <c r="D18" s="112"/>
      <c r="M18" s="3"/>
      <c r="N18" s="3"/>
      <c r="O18" s="3"/>
      <c r="P18" s="3"/>
      <c r="Q18" s="3"/>
    </row>
    <row r="19" spans="1:17">
      <c r="A19" s="53">
        <f t="shared" si="0"/>
        <v>18</v>
      </c>
      <c r="B19" s="105" t="s">
        <v>235</v>
      </c>
      <c r="C19" s="105" t="s">
        <v>236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9"/>
  <sheetViews>
    <sheetView zoomScale="75" zoomScaleNormal="75" workbookViewId="0">
      <selection activeCell="C26" sqref="C26"/>
    </sheetView>
  </sheetViews>
  <sheetFormatPr defaultColWidth="9.28515625" defaultRowHeight="15"/>
  <cols>
    <col min="1" max="1" width="9.28515625" style="251"/>
    <col min="2" max="2" width="34.7109375" style="248" bestFit="1" customWidth="1"/>
    <col min="3" max="3" width="123.5703125" style="248" customWidth="1"/>
    <col min="4" max="16384" width="9.28515625" style="248"/>
  </cols>
  <sheetData>
    <row r="1" spans="1:3">
      <c r="A1" s="184" t="s">
        <v>0</v>
      </c>
      <c r="B1" s="178" t="s">
        <v>1</v>
      </c>
      <c r="C1" s="178" t="s">
        <v>2</v>
      </c>
    </row>
    <row r="2" spans="1:3">
      <c r="A2" s="184">
        <v>1</v>
      </c>
      <c r="B2" s="178" t="s">
        <v>5</v>
      </c>
      <c r="C2" s="178" t="s">
        <v>6</v>
      </c>
    </row>
    <row r="3" spans="1:3" ht="30">
      <c r="A3" s="184">
        <f>A2+1</f>
        <v>2</v>
      </c>
      <c r="B3" s="178" t="s">
        <v>7</v>
      </c>
      <c r="C3" s="106" t="s">
        <v>295</v>
      </c>
    </row>
    <row r="4" spans="1:3">
      <c r="A4" s="184">
        <f t="shared" ref="A4:A19" si="0">A3+1</f>
        <v>3</v>
      </c>
      <c r="B4" s="178" t="s">
        <v>8</v>
      </c>
      <c r="C4" s="178" t="s">
        <v>213</v>
      </c>
    </row>
    <row r="5" spans="1:3">
      <c r="A5" s="184">
        <f t="shared" si="0"/>
        <v>4</v>
      </c>
      <c r="B5" s="178" t="s">
        <v>10</v>
      </c>
      <c r="C5" s="178" t="s">
        <v>11</v>
      </c>
    </row>
    <row r="6" spans="1:3">
      <c r="A6" s="184">
        <f t="shared" si="0"/>
        <v>5</v>
      </c>
      <c r="B6" s="178" t="s">
        <v>12</v>
      </c>
      <c r="C6" s="249">
        <v>0</v>
      </c>
    </row>
    <row r="7" spans="1:3" ht="30">
      <c r="A7" s="184">
        <f t="shared" si="0"/>
        <v>6</v>
      </c>
      <c r="B7" s="178" t="s">
        <v>13</v>
      </c>
      <c r="C7" s="106" t="s">
        <v>296</v>
      </c>
    </row>
    <row r="8" spans="1:3" ht="30">
      <c r="A8" s="184">
        <f t="shared" si="0"/>
        <v>7</v>
      </c>
      <c r="B8" s="178" t="s">
        <v>14</v>
      </c>
      <c r="C8" s="106" t="s">
        <v>542</v>
      </c>
    </row>
    <row r="9" spans="1:3">
      <c r="A9" s="184">
        <f t="shared" si="0"/>
        <v>8</v>
      </c>
      <c r="B9" s="178" t="s">
        <v>15</v>
      </c>
      <c r="C9" s="250" t="s">
        <v>529</v>
      </c>
    </row>
    <row r="10" spans="1:3">
      <c r="A10" s="184">
        <f t="shared" si="0"/>
        <v>9</v>
      </c>
      <c r="B10" s="178" t="s">
        <v>16</v>
      </c>
      <c r="C10" s="178" t="s">
        <v>530</v>
      </c>
    </row>
    <row r="11" spans="1:3" ht="135">
      <c r="A11" s="184">
        <f t="shared" si="0"/>
        <v>10</v>
      </c>
      <c r="B11" s="178" t="s">
        <v>17</v>
      </c>
      <c r="C11" s="106" t="s">
        <v>543</v>
      </c>
    </row>
    <row r="12" spans="1:3">
      <c r="A12" s="184">
        <f t="shared" si="0"/>
        <v>11</v>
      </c>
      <c r="B12" s="178" t="s">
        <v>18</v>
      </c>
      <c r="C12" s="178" t="s">
        <v>153</v>
      </c>
    </row>
    <row r="13" spans="1:3" ht="30">
      <c r="A13" s="184">
        <f t="shared" si="0"/>
        <v>12</v>
      </c>
      <c r="B13" s="178" t="s">
        <v>20</v>
      </c>
      <c r="C13" s="106" t="s">
        <v>544</v>
      </c>
    </row>
    <row r="14" spans="1:3" ht="30">
      <c r="A14" s="184">
        <f t="shared" si="0"/>
        <v>13</v>
      </c>
      <c r="B14" s="178" t="s">
        <v>21</v>
      </c>
      <c r="C14" s="106" t="s">
        <v>545</v>
      </c>
    </row>
    <row r="15" spans="1:3" ht="30">
      <c r="A15" s="184">
        <f t="shared" si="0"/>
        <v>14</v>
      </c>
      <c r="B15" s="178" t="s">
        <v>22</v>
      </c>
      <c r="C15" s="106" t="s">
        <v>546</v>
      </c>
    </row>
    <row r="16" spans="1:3">
      <c r="A16" s="184">
        <f t="shared" si="0"/>
        <v>15</v>
      </c>
      <c r="B16" s="178" t="s">
        <v>24</v>
      </c>
      <c r="C16" s="106" t="s">
        <v>25</v>
      </c>
    </row>
    <row r="17" spans="1:16">
      <c r="A17" s="184">
        <f t="shared" si="0"/>
        <v>16</v>
      </c>
      <c r="B17" s="178" t="s">
        <v>26</v>
      </c>
      <c r="C17" s="178" t="s">
        <v>134</v>
      </c>
    </row>
    <row r="18" spans="1:16" ht="30">
      <c r="A18" s="184">
        <f>A17+1</f>
        <v>17</v>
      </c>
      <c r="B18" s="178" t="s">
        <v>28</v>
      </c>
      <c r="C18" s="106" t="s">
        <v>547</v>
      </c>
      <c r="L18" s="252"/>
      <c r="M18" s="252"/>
      <c r="N18" s="252"/>
      <c r="O18" s="252"/>
      <c r="P18" s="252"/>
    </row>
    <row r="19" spans="1:16">
      <c r="A19" s="184">
        <f t="shared" si="0"/>
        <v>18</v>
      </c>
      <c r="B19" s="178" t="s">
        <v>29</v>
      </c>
      <c r="C19" s="178" t="s">
        <v>535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20"/>
  <sheetViews>
    <sheetView zoomScale="75" zoomScaleNormal="75" workbookViewId="0">
      <selection activeCell="D8" sqref="D8"/>
    </sheetView>
  </sheetViews>
  <sheetFormatPr defaultColWidth="9.42578125" defaultRowHeight="15.75"/>
  <cols>
    <col min="1" max="1" width="9.42578125" style="120"/>
    <col min="2" max="2" width="37" style="119" bestFit="1" customWidth="1"/>
    <col min="3" max="3" width="86.7109375" style="121" customWidth="1"/>
    <col min="4" max="4" width="74.7109375" style="122" customWidth="1"/>
    <col min="5" max="16384" width="9.42578125" style="118"/>
  </cols>
  <sheetData>
    <row r="1" spans="1:4">
      <c r="A1" s="113" t="s">
        <v>206</v>
      </c>
      <c r="B1" s="113" t="s">
        <v>207</v>
      </c>
      <c r="C1" s="113" t="s">
        <v>208</v>
      </c>
      <c r="D1" s="118"/>
    </row>
    <row r="2" spans="1:4">
      <c r="A2" s="114">
        <v>0</v>
      </c>
      <c r="B2" s="115" t="s">
        <v>250</v>
      </c>
      <c r="C2" s="115" t="s">
        <v>251</v>
      </c>
      <c r="D2" s="107"/>
    </row>
    <row r="3" spans="1:4">
      <c r="A3" s="114">
        <v>1</v>
      </c>
      <c r="B3" s="115" t="s">
        <v>209</v>
      </c>
      <c r="C3" s="115" t="s">
        <v>252</v>
      </c>
      <c r="D3" s="118"/>
    </row>
    <row r="4" spans="1:4" ht="45">
      <c r="A4" s="114">
        <f t="shared" ref="A4:A20" si="0">A3+1</f>
        <v>2</v>
      </c>
      <c r="B4" s="115" t="s">
        <v>211</v>
      </c>
      <c r="C4" s="125" t="s">
        <v>297</v>
      </c>
      <c r="D4" s="107"/>
    </row>
    <row r="5" spans="1:4">
      <c r="A5" s="114">
        <f t="shared" si="0"/>
        <v>3</v>
      </c>
      <c r="B5" s="115" t="s">
        <v>212</v>
      </c>
      <c r="C5" s="115" t="s">
        <v>254</v>
      </c>
      <c r="D5" s="118"/>
    </row>
    <row r="6" spans="1:4">
      <c r="A6" s="114">
        <f t="shared" si="0"/>
        <v>4</v>
      </c>
      <c r="B6" s="115" t="s">
        <v>214</v>
      </c>
      <c r="C6" s="115" t="s">
        <v>255</v>
      </c>
      <c r="D6" s="118"/>
    </row>
    <row r="7" spans="1:4" ht="30">
      <c r="A7" s="114">
        <f t="shared" si="0"/>
        <v>5</v>
      </c>
      <c r="B7" s="115" t="s">
        <v>215</v>
      </c>
      <c r="C7" s="115" t="s">
        <v>298</v>
      </c>
      <c r="D7" s="118"/>
    </row>
    <row r="8" spans="1:4" ht="30">
      <c r="A8" s="114">
        <f t="shared" si="0"/>
        <v>6</v>
      </c>
      <c r="B8" s="115" t="s">
        <v>216</v>
      </c>
      <c r="C8" s="115" t="s">
        <v>299</v>
      </c>
      <c r="D8" s="118"/>
    </row>
    <row r="9" spans="1:4" ht="45">
      <c r="A9" s="114">
        <f t="shared" si="0"/>
        <v>7</v>
      </c>
      <c r="B9" s="115" t="s">
        <v>218</v>
      </c>
      <c r="C9" s="115" t="s">
        <v>300</v>
      </c>
      <c r="D9" s="118"/>
    </row>
    <row r="10" spans="1:4">
      <c r="A10" s="114">
        <f t="shared" si="0"/>
        <v>8</v>
      </c>
      <c r="B10" s="115" t="s">
        <v>219</v>
      </c>
      <c r="C10" s="115" t="s">
        <v>259</v>
      </c>
      <c r="D10" s="118"/>
    </row>
    <row r="11" spans="1:4" ht="30">
      <c r="A11" s="114">
        <f t="shared" si="0"/>
        <v>9</v>
      </c>
      <c r="B11" s="115" t="s">
        <v>221</v>
      </c>
      <c r="C11" s="115" t="s">
        <v>260</v>
      </c>
      <c r="D11" s="118"/>
    </row>
    <row r="12" spans="1:4" ht="150">
      <c r="A12" s="114">
        <f t="shared" si="0"/>
        <v>10</v>
      </c>
      <c r="B12" s="115" t="s">
        <v>223</v>
      </c>
      <c r="C12" s="117" t="s">
        <v>301</v>
      </c>
      <c r="D12" s="119"/>
    </row>
    <row r="13" spans="1:4">
      <c r="A13" s="114">
        <f t="shared" si="0"/>
        <v>11</v>
      </c>
      <c r="B13" s="115" t="s">
        <v>225</v>
      </c>
      <c r="C13" s="117" t="s">
        <v>277</v>
      </c>
      <c r="D13" s="118"/>
    </row>
    <row r="14" spans="1:4" ht="30">
      <c r="A14" s="114">
        <f t="shared" si="0"/>
        <v>12</v>
      </c>
      <c r="B14" s="115" t="s">
        <v>227</v>
      </c>
      <c r="C14" s="117" t="s">
        <v>302</v>
      </c>
      <c r="D14" s="118"/>
    </row>
    <row r="15" spans="1:4" ht="60">
      <c r="A15" s="114">
        <f t="shared" si="0"/>
        <v>13</v>
      </c>
      <c r="B15" s="115" t="s">
        <v>228</v>
      </c>
      <c r="C15" s="117" t="s">
        <v>303</v>
      </c>
      <c r="D15" s="118"/>
    </row>
    <row r="16" spans="1:4" ht="30">
      <c r="A16" s="114">
        <f t="shared" si="0"/>
        <v>14</v>
      </c>
      <c r="B16" s="115" t="s">
        <v>229</v>
      </c>
      <c r="C16" s="117" t="s">
        <v>265</v>
      </c>
      <c r="D16" s="118"/>
    </row>
    <row r="17" spans="1:4">
      <c r="A17" s="114">
        <f t="shared" si="0"/>
        <v>15</v>
      </c>
      <c r="B17" s="115" t="s">
        <v>230</v>
      </c>
      <c r="C17" s="115" t="s">
        <v>231</v>
      </c>
      <c r="D17" s="118"/>
    </row>
    <row r="18" spans="1:4">
      <c r="A18" s="114">
        <f t="shared" si="0"/>
        <v>16</v>
      </c>
      <c r="B18" s="115" t="s">
        <v>232</v>
      </c>
      <c r="C18" s="115" t="s">
        <v>233</v>
      </c>
      <c r="D18" s="118"/>
    </row>
    <row r="19" spans="1:4" ht="30">
      <c r="A19" s="114">
        <f t="shared" si="0"/>
        <v>17</v>
      </c>
      <c r="B19" s="115" t="s">
        <v>234</v>
      </c>
      <c r="C19" s="117" t="s">
        <v>304</v>
      </c>
      <c r="D19" s="118"/>
    </row>
    <row r="20" spans="1:4">
      <c r="A20" s="115">
        <f t="shared" si="0"/>
        <v>18</v>
      </c>
      <c r="B20" s="115" t="s">
        <v>235</v>
      </c>
      <c r="C20" s="115" t="s">
        <v>267</v>
      </c>
      <c r="D20" s="11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0"/>
  <sheetViews>
    <sheetView zoomScale="75" zoomScaleNormal="75" workbookViewId="0">
      <selection sqref="A1:XFD1048576"/>
    </sheetView>
  </sheetViews>
  <sheetFormatPr defaultColWidth="9.42578125" defaultRowHeight="15.75"/>
  <cols>
    <col min="1" max="1" width="9.42578125" style="120"/>
    <col min="2" max="2" width="37" style="119" bestFit="1" customWidth="1"/>
    <col min="3" max="3" width="81.42578125" style="121" customWidth="1"/>
    <col min="4" max="4" width="11.5703125" style="122" customWidth="1"/>
    <col min="5" max="16384" width="9.42578125" style="118"/>
  </cols>
  <sheetData>
    <row r="1" spans="1:4">
      <c r="A1" s="113" t="s">
        <v>206</v>
      </c>
      <c r="B1" s="113" t="s">
        <v>207</v>
      </c>
      <c r="C1" s="113" t="s">
        <v>208</v>
      </c>
      <c r="D1" s="118"/>
    </row>
    <row r="2" spans="1:4">
      <c r="A2" s="114">
        <v>0</v>
      </c>
      <c r="B2" s="115" t="s">
        <v>250</v>
      </c>
      <c r="C2" s="115" t="s">
        <v>251</v>
      </c>
      <c r="D2" s="107"/>
    </row>
    <row r="3" spans="1:4">
      <c r="A3" s="114">
        <v>1</v>
      </c>
      <c r="B3" s="115" t="s">
        <v>209</v>
      </c>
      <c r="C3" s="115" t="s">
        <v>252</v>
      </c>
      <c r="D3" s="118"/>
    </row>
    <row r="4" spans="1:4" ht="60">
      <c r="A4" s="114">
        <f t="shared" ref="A4:A20" si="0">A3+1</f>
        <v>2</v>
      </c>
      <c r="B4" s="115" t="s">
        <v>211</v>
      </c>
      <c r="C4" s="115" t="s">
        <v>305</v>
      </c>
      <c r="D4" s="118"/>
    </row>
    <row r="5" spans="1:4">
      <c r="A5" s="114">
        <f t="shared" si="0"/>
        <v>3</v>
      </c>
      <c r="B5" s="115" t="s">
        <v>212</v>
      </c>
      <c r="C5" s="115" t="s">
        <v>254</v>
      </c>
      <c r="D5" s="118"/>
    </row>
    <row r="6" spans="1:4">
      <c r="A6" s="114">
        <f t="shared" si="0"/>
        <v>4</v>
      </c>
      <c r="B6" s="115" t="s">
        <v>214</v>
      </c>
      <c r="C6" s="115" t="s">
        <v>255</v>
      </c>
      <c r="D6" s="118"/>
    </row>
    <row r="7" spans="1:4" ht="30">
      <c r="A7" s="114">
        <f t="shared" si="0"/>
        <v>5</v>
      </c>
      <c r="B7" s="115" t="s">
        <v>215</v>
      </c>
      <c r="C7" s="115" t="s">
        <v>298</v>
      </c>
      <c r="D7" s="118"/>
    </row>
    <row r="8" spans="1:4" ht="30">
      <c r="A8" s="114">
        <f t="shared" si="0"/>
        <v>6</v>
      </c>
      <c r="B8" s="115" t="s">
        <v>216</v>
      </c>
      <c r="C8" s="115" t="s">
        <v>299</v>
      </c>
      <c r="D8" s="118"/>
    </row>
    <row r="9" spans="1:4" ht="45">
      <c r="A9" s="114">
        <f t="shared" si="0"/>
        <v>7</v>
      </c>
      <c r="B9" s="115" t="s">
        <v>218</v>
      </c>
      <c r="C9" s="115" t="s">
        <v>306</v>
      </c>
      <c r="D9" s="118"/>
    </row>
    <row r="10" spans="1:4">
      <c r="A10" s="114">
        <f t="shared" si="0"/>
        <v>8</v>
      </c>
      <c r="B10" s="115" t="s">
        <v>219</v>
      </c>
      <c r="C10" s="115" t="s">
        <v>259</v>
      </c>
      <c r="D10" s="118"/>
    </row>
    <row r="11" spans="1:4" ht="30">
      <c r="A11" s="114">
        <f t="shared" si="0"/>
        <v>9</v>
      </c>
      <c r="B11" s="115" t="s">
        <v>221</v>
      </c>
      <c r="C11" s="115" t="s">
        <v>260</v>
      </c>
      <c r="D11" s="118"/>
    </row>
    <row r="12" spans="1:4" ht="240">
      <c r="A12" s="114">
        <f t="shared" si="0"/>
        <v>10</v>
      </c>
      <c r="B12" s="115" t="s">
        <v>223</v>
      </c>
      <c r="C12" s="117" t="s">
        <v>307</v>
      </c>
      <c r="D12" s="119"/>
    </row>
    <row r="13" spans="1:4">
      <c r="A13" s="114">
        <f t="shared" si="0"/>
        <v>11</v>
      </c>
      <c r="B13" s="115" t="s">
        <v>225</v>
      </c>
      <c r="C13" s="117" t="s">
        <v>277</v>
      </c>
      <c r="D13" s="118"/>
    </row>
    <row r="14" spans="1:4" ht="45">
      <c r="A14" s="114">
        <f t="shared" si="0"/>
        <v>12</v>
      </c>
      <c r="B14" s="115" t="s">
        <v>227</v>
      </c>
      <c r="C14" s="117" t="s">
        <v>308</v>
      </c>
      <c r="D14" s="118"/>
    </row>
    <row r="15" spans="1:4" ht="60">
      <c r="A15" s="114">
        <f t="shared" si="0"/>
        <v>13</v>
      </c>
      <c r="B15" s="115" t="s">
        <v>228</v>
      </c>
      <c r="C15" s="117" t="s">
        <v>303</v>
      </c>
      <c r="D15" s="118"/>
    </row>
    <row r="16" spans="1:4" ht="30">
      <c r="A16" s="114">
        <f t="shared" si="0"/>
        <v>14</v>
      </c>
      <c r="B16" s="115" t="s">
        <v>229</v>
      </c>
      <c r="C16" s="117" t="s">
        <v>265</v>
      </c>
      <c r="D16" s="118"/>
    </row>
    <row r="17" spans="1:4">
      <c r="A17" s="114">
        <f t="shared" si="0"/>
        <v>15</v>
      </c>
      <c r="B17" s="115" t="s">
        <v>230</v>
      </c>
      <c r="C17" s="117" t="s">
        <v>280</v>
      </c>
      <c r="D17" s="118"/>
    </row>
    <row r="18" spans="1:4">
      <c r="A18" s="114">
        <f t="shared" si="0"/>
        <v>16</v>
      </c>
      <c r="B18" s="115" t="s">
        <v>232</v>
      </c>
      <c r="C18" s="117" t="s">
        <v>281</v>
      </c>
      <c r="D18" s="118"/>
    </row>
    <row r="19" spans="1:4" ht="30">
      <c r="A19" s="114">
        <f t="shared" si="0"/>
        <v>17</v>
      </c>
      <c r="B19" s="115" t="s">
        <v>234</v>
      </c>
      <c r="C19" s="117" t="s">
        <v>309</v>
      </c>
      <c r="D19" s="118"/>
    </row>
    <row r="20" spans="1:4">
      <c r="A20" s="115">
        <f t="shared" si="0"/>
        <v>18</v>
      </c>
      <c r="B20" s="115" t="s">
        <v>235</v>
      </c>
      <c r="C20" s="117" t="s">
        <v>310</v>
      </c>
      <c r="D20" s="118"/>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0"/>
  <sheetViews>
    <sheetView zoomScale="75" zoomScaleNormal="75" workbookViewId="0">
      <selection sqref="A1:XFD1048576"/>
    </sheetView>
  </sheetViews>
  <sheetFormatPr defaultColWidth="9.42578125" defaultRowHeight="15.75"/>
  <cols>
    <col min="1" max="1" width="9.42578125" style="120"/>
    <col min="2" max="2" width="37" style="119" bestFit="1" customWidth="1"/>
    <col min="3" max="3" width="98.28515625" style="121" customWidth="1"/>
    <col min="4" max="4" width="71.5703125" style="118" customWidth="1"/>
    <col min="5" max="16384" width="9.42578125" style="118"/>
  </cols>
  <sheetData>
    <row r="1" spans="1:4">
      <c r="A1" s="113" t="s">
        <v>206</v>
      </c>
      <c r="B1" s="113" t="s">
        <v>207</v>
      </c>
      <c r="C1" s="113" t="s">
        <v>208</v>
      </c>
    </row>
    <row r="2" spans="1:4">
      <c r="A2" s="114">
        <v>0</v>
      </c>
      <c r="B2" s="115" t="s">
        <v>250</v>
      </c>
      <c r="C2" s="115" t="s">
        <v>251</v>
      </c>
      <c r="D2" s="107"/>
    </row>
    <row r="3" spans="1:4">
      <c r="A3" s="114">
        <v>1</v>
      </c>
      <c r="B3" s="115" t="s">
        <v>209</v>
      </c>
      <c r="C3" s="115" t="s">
        <v>252</v>
      </c>
    </row>
    <row r="4" spans="1:4">
      <c r="A4" s="114">
        <f t="shared" ref="A4:A20" si="0">A3+1</f>
        <v>2</v>
      </c>
      <c r="B4" s="115" t="s">
        <v>211</v>
      </c>
      <c r="C4" s="115" t="s">
        <v>311</v>
      </c>
    </row>
    <row r="5" spans="1:4">
      <c r="A5" s="114">
        <f t="shared" si="0"/>
        <v>3</v>
      </c>
      <c r="B5" s="115" t="s">
        <v>212</v>
      </c>
      <c r="C5" s="115" t="s">
        <v>254</v>
      </c>
    </row>
    <row r="6" spans="1:4">
      <c r="A6" s="114">
        <f t="shared" si="0"/>
        <v>4</v>
      </c>
      <c r="B6" s="115" t="s">
        <v>214</v>
      </c>
      <c r="C6" s="115" t="s">
        <v>255</v>
      </c>
    </row>
    <row r="7" spans="1:4" ht="30">
      <c r="A7" s="114">
        <f t="shared" si="0"/>
        <v>5</v>
      </c>
      <c r="B7" s="115" t="s">
        <v>215</v>
      </c>
      <c r="C7" s="115" t="s">
        <v>508</v>
      </c>
    </row>
    <row r="8" spans="1:4" ht="30">
      <c r="A8" s="114">
        <f t="shared" si="0"/>
        <v>6</v>
      </c>
      <c r="B8" s="115" t="s">
        <v>216</v>
      </c>
      <c r="C8" s="115" t="s">
        <v>299</v>
      </c>
    </row>
    <row r="9" spans="1:4" ht="45">
      <c r="A9" s="114">
        <f t="shared" si="0"/>
        <v>7</v>
      </c>
      <c r="B9" s="115" t="s">
        <v>218</v>
      </c>
      <c r="C9" s="115" t="s">
        <v>300</v>
      </c>
    </row>
    <row r="10" spans="1:4">
      <c r="A10" s="114">
        <f t="shared" si="0"/>
        <v>8</v>
      </c>
      <c r="B10" s="115" t="s">
        <v>219</v>
      </c>
      <c r="C10" s="115" t="s">
        <v>259</v>
      </c>
    </row>
    <row r="11" spans="1:4" ht="30">
      <c r="A11" s="114">
        <f t="shared" si="0"/>
        <v>9</v>
      </c>
      <c r="B11" s="115" t="s">
        <v>221</v>
      </c>
      <c r="C11" s="115" t="s">
        <v>260</v>
      </c>
    </row>
    <row r="12" spans="1:4" ht="165">
      <c r="A12" s="114">
        <f t="shared" si="0"/>
        <v>10</v>
      </c>
      <c r="B12" s="115" t="s">
        <v>223</v>
      </c>
      <c r="C12" s="115" t="s">
        <v>312</v>
      </c>
      <c r="D12" s="126"/>
    </row>
    <row r="13" spans="1:4">
      <c r="A13" s="114">
        <f t="shared" si="0"/>
        <v>11</v>
      </c>
      <c r="B13" s="115" t="s">
        <v>225</v>
      </c>
      <c r="C13" s="117" t="s">
        <v>277</v>
      </c>
      <c r="D13" s="126"/>
    </row>
    <row r="14" spans="1:4">
      <c r="A14" s="114">
        <f t="shared" si="0"/>
        <v>12</v>
      </c>
      <c r="B14" s="115" t="s">
        <v>227</v>
      </c>
      <c r="C14" s="117" t="s">
        <v>313</v>
      </c>
      <c r="D14" s="126"/>
    </row>
    <row r="15" spans="1:4" ht="105">
      <c r="A15" s="114">
        <f t="shared" si="0"/>
        <v>13</v>
      </c>
      <c r="B15" s="115" t="s">
        <v>228</v>
      </c>
      <c r="C15" s="117" t="s">
        <v>314</v>
      </c>
      <c r="D15" s="126"/>
    </row>
    <row r="16" spans="1:4">
      <c r="A16" s="114">
        <f t="shared" si="0"/>
        <v>14</v>
      </c>
      <c r="B16" s="115" t="s">
        <v>229</v>
      </c>
      <c r="C16" s="117" t="s">
        <v>265</v>
      </c>
    </row>
    <row r="17" spans="1:4">
      <c r="A17" s="114">
        <f t="shared" si="0"/>
        <v>15</v>
      </c>
      <c r="B17" s="115" t="s">
        <v>230</v>
      </c>
      <c r="C17" s="115" t="s">
        <v>231</v>
      </c>
    </row>
    <row r="18" spans="1:4">
      <c r="A18" s="114">
        <f t="shared" si="0"/>
        <v>16</v>
      </c>
      <c r="B18" s="115" t="s">
        <v>232</v>
      </c>
      <c r="C18" s="115" t="s">
        <v>233</v>
      </c>
    </row>
    <row r="19" spans="1:4" ht="30">
      <c r="A19" s="114">
        <f t="shared" si="0"/>
        <v>17</v>
      </c>
      <c r="B19" s="115" t="s">
        <v>234</v>
      </c>
      <c r="C19" s="117" t="s">
        <v>315</v>
      </c>
      <c r="D19" s="127"/>
    </row>
    <row r="20" spans="1:4">
      <c r="A20" s="115">
        <f t="shared" si="0"/>
        <v>18</v>
      </c>
      <c r="B20" s="115" t="s">
        <v>235</v>
      </c>
      <c r="C20" s="115" t="s">
        <v>267</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19"/>
  <sheetViews>
    <sheetView zoomScale="75" zoomScaleNormal="75" workbookViewId="0">
      <selection sqref="A1:XFD1048576"/>
    </sheetView>
  </sheetViews>
  <sheetFormatPr defaultColWidth="9.28515625" defaultRowHeight="15"/>
  <cols>
    <col min="1" max="1" width="9.28515625" style="251"/>
    <col min="2" max="2" width="34.7109375" style="248" bestFit="1" customWidth="1"/>
    <col min="3" max="3" width="103.7109375" style="248" customWidth="1"/>
    <col min="4" max="4" width="86.7109375" style="251" customWidth="1"/>
    <col min="5" max="16384" width="9.28515625" style="248"/>
  </cols>
  <sheetData>
    <row r="1" spans="1:4">
      <c r="A1" s="184" t="s">
        <v>0</v>
      </c>
      <c r="B1" s="178" t="s">
        <v>1</v>
      </c>
      <c r="C1" s="178" t="s">
        <v>2</v>
      </c>
      <c r="D1" s="248"/>
    </row>
    <row r="2" spans="1:4">
      <c r="A2" s="184">
        <v>1</v>
      </c>
      <c r="B2" s="178" t="s">
        <v>5</v>
      </c>
      <c r="C2" s="178" t="s">
        <v>6</v>
      </c>
      <c r="D2" s="248"/>
    </row>
    <row r="3" spans="1:4">
      <c r="A3" s="184">
        <f>A2+1</f>
        <v>2</v>
      </c>
      <c r="B3" s="178" t="s">
        <v>7</v>
      </c>
      <c r="C3" s="106" t="s">
        <v>316</v>
      </c>
      <c r="D3" s="248"/>
    </row>
    <row r="4" spans="1:4">
      <c r="A4" s="184">
        <f t="shared" ref="A4:A19" si="0">A3+1</f>
        <v>3</v>
      </c>
      <c r="B4" s="178" t="s">
        <v>8</v>
      </c>
      <c r="C4" s="178" t="s">
        <v>213</v>
      </c>
      <c r="D4" s="248"/>
    </row>
    <row r="5" spans="1:4">
      <c r="A5" s="184">
        <f t="shared" si="0"/>
        <v>4</v>
      </c>
      <c r="B5" s="178" t="s">
        <v>10</v>
      </c>
      <c r="C5" s="178" t="s">
        <v>11</v>
      </c>
      <c r="D5" s="248"/>
    </row>
    <row r="6" spans="1:4">
      <c r="A6" s="184">
        <f t="shared" si="0"/>
        <v>5</v>
      </c>
      <c r="B6" s="178" t="s">
        <v>12</v>
      </c>
      <c r="C6" s="249">
        <v>0</v>
      </c>
      <c r="D6" s="248"/>
    </row>
    <row r="7" spans="1:4" ht="30">
      <c r="A7" s="184">
        <f t="shared" si="0"/>
        <v>6</v>
      </c>
      <c r="B7" s="178" t="s">
        <v>13</v>
      </c>
      <c r="C7" s="106" t="s">
        <v>298</v>
      </c>
      <c r="D7" s="248"/>
    </row>
    <row r="8" spans="1:4" ht="30">
      <c r="A8" s="184">
        <f t="shared" si="0"/>
        <v>7</v>
      </c>
      <c r="B8" s="178" t="s">
        <v>14</v>
      </c>
      <c r="C8" s="106" t="s">
        <v>548</v>
      </c>
      <c r="D8" s="248"/>
    </row>
    <row r="9" spans="1:4">
      <c r="A9" s="184">
        <f t="shared" si="0"/>
        <v>8</v>
      </c>
      <c r="B9" s="178" t="s">
        <v>15</v>
      </c>
      <c r="C9" s="250" t="s">
        <v>529</v>
      </c>
      <c r="D9" s="248"/>
    </row>
    <row r="10" spans="1:4">
      <c r="A10" s="184">
        <f t="shared" si="0"/>
        <v>9</v>
      </c>
      <c r="B10" s="178" t="s">
        <v>16</v>
      </c>
      <c r="C10" s="178" t="s">
        <v>530</v>
      </c>
      <c r="D10" s="248"/>
    </row>
    <row r="11" spans="1:4" ht="60">
      <c r="A11" s="184">
        <f t="shared" si="0"/>
        <v>10</v>
      </c>
      <c r="B11" s="178" t="s">
        <v>17</v>
      </c>
      <c r="C11" s="106" t="s">
        <v>425</v>
      </c>
      <c r="D11" s="248"/>
    </row>
    <row r="12" spans="1:4">
      <c r="A12" s="184">
        <f t="shared" si="0"/>
        <v>11</v>
      </c>
      <c r="B12" s="178" t="s">
        <v>18</v>
      </c>
      <c r="C12" s="178" t="s">
        <v>94</v>
      </c>
      <c r="D12" s="248"/>
    </row>
    <row r="13" spans="1:4" ht="30">
      <c r="A13" s="184">
        <f t="shared" si="0"/>
        <v>12</v>
      </c>
      <c r="B13" s="178" t="s">
        <v>20</v>
      </c>
      <c r="C13" s="106" t="s">
        <v>549</v>
      </c>
      <c r="D13" s="248"/>
    </row>
    <row r="14" spans="1:4" ht="30">
      <c r="A14" s="184">
        <f t="shared" si="0"/>
        <v>13</v>
      </c>
      <c r="B14" s="178" t="s">
        <v>21</v>
      </c>
      <c r="C14" s="106" t="s">
        <v>550</v>
      </c>
      <c r="D14" s="248"/>
    </row>
    <row r="15" spans="1:4" ht="30">
      <c r="A15" s="184">
        <f t="shared" si="0"/>
        <v>14</v>
      </c>
      <c r="B15" s="178" t="s">
        <v>22</v>
      </c>
      <c r="C15" s="106" t="s">
        <v>551</v>
      </c>
      <c r="D15" s="248"/>
    </row>
    <row r="16" spans="1:4">
      <c r="A16" s="184">
        <f t="shared" si="0"/>
        <v>15</v>
      </c>
      <c r="B16" s="178" t="s">
        <v>24</v>
      </c>
      <c r="C16" s="106" t="s">
        <v>25</v>
      </c>
      <c r="D16" s="248"/>
    </row>
    <row r="17" spans="1:17">
      <c r="A17" s="184">
        <f t="shared" si="0"/>
        <v>16</v>
      </c>
      <c r="B17" s="178" t="s">
        <v>26</v>
      </c>
      <c r="C17" s="178" t="s">
        <v>134</v>
      </c>
    </row>
    <row r="18" spans="1:17" ht="30">
      <c r="A18" s="184">
        <f>A17+1</f>
        <v>17</v>
      </c>
      <c r="B18" s="178" t="s">
        <v>28</v>
      </c>
      <c r="C18" s="106" t="s">
        <v>552</v>
      </c>
      <c r="M18" s="252"/>
      <c r="N18" s="252"/>
      <c r="O18" s="252"/>
      <c r="P18" s="252"/>
      <c r="Q18" s="252"/>
    </row>
    <row r="19" spans="1:17">
      <c r="A19" s="184">
        <f t="shared" si="0"/>
        <v>18</v>
      </c>
      <c r="B19" s="178" t="s">
        <v>29</v>
      </c>
      <c r="C19" s="178" t="s">
        <v>535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20"/>
  <sheetViews>
    <sheetView zoomScale="75" zoomScaleNormal="75" workbookViewId="0">
      <selection sqref="A1:XFD1048576"/>
    </sheetView>
  </sheetViews>
  <sheetFormatPr defaultColWidth="9.42578125" defaultRowHeight="15.75"/>
  <cols>
    <col min="1" max="1" width="9.42578125" style="120"/>
    <col min="2" max="2" width="37" style="119" bestFit="1" customWidth="1"/>
    <col min="3" max="3" width="73.42578125" style="121" customWidth="1"/>
    <col min="4" max="4" width="74.7109375" style="122" customWidth="1"/>
    <col min="5" max="16384" width="9.42578125" style="118"/>
  </cols>
  <sheetData>
    <row r="1" spans="1:4">
      <c r="A1" s="113" t="s">
        <v>206</v>
      </c>
      <c r="B1" s="113" t="s">
        <v>207</v>
      </c>
      <c r="C1" s="113" t="s">
        <v>208</v>
      </c>
      <c r="D1" s="118"/>
    </row>
    <row r="2" spans="1:4">
      <c r="A2" s="114">
        <v>0</v>
      </c>
      <c r="B2" s="115" t="s">
        <v>250</v>
      </c>
      <c r="C2" s="115" t="s">
        <v>251</v>
      </c>
      <c r="D2" s="118"/>
    </row>
    <row r="3" spans="1:4">
      <c r="A3" s="114">
        <v>1</v>
      </c>
      <c r="B3" s="115" t="s">
        <v>209</v>
      </c>
      <c r="C3" s="115" t="s">
        <v>252</v>
      </c>
      <c r="D3" s="118"/>
    </row>
    <row r="4" spans="1:4" ht="45">
      <c r="A4" s="114">
        <f t="shared" ref="A4:A20" si="0">A3+1</f>
        <v>2</v>
      </c>
      <c r="B4" s="115" t="s">
        <v>211</v>
      </c>
      <c r="C4" s="115" t="s">
        <v>318</v>
      </c>
      <c r="D4" s="107"/>
    </row>
    <row r="5" spans="1:4">
      <c r="A5" s="114">
        <f t="shared" si="0"/>
        <v>3</v>
      </c>
      <c r="B5" s="115" t="s">
        <v>212</v>
      </c>
      <c r="C5" s="115" t="s">
        <v>254</v>
      </c>
      <c r="D5" s="118"/>
    </row>
    <row r="6" spans="1:4">
      <c r="A6" s="114">
        <f t="shared" si="0"/>
        <v>4</v>
      </c>
      <c r="B6" s="115" t="s">
        <v>214</v>
      </c>
      <c r="C6" s="115" t="s">
        <v>255</v>
      </c>
      <c r="D6" s="118"/>
    </row>
    <row r="7" spans="1:4" ht="30">
      <c r="A7" s="114">
        <f t="shared" si="0"/>
        <v>5</v>
      </c>
      <c r="B7" s="115" t="s">
        <v>215</v>
      </c>
      <c r="C7" s="115" t="s">
        <v>298</v>
      </c>
      <c r="D7" s="118"/>
    </row>
    <row r="8" spans="1:4" ht="30">
      <c r="A8" s="114">
        <f t="shared" si="0"/>
        <v>6</v>
      </c>
      <c r="B8" s="115" t="s">
        <v>216</v>
      </c>
      <c r="C8" s="115" t="s">
        <v>299</v>
      </c>
      <c r="D8" s="118"/>
    </row>
    <row r="9" spans="1:4" ht="45">
      <c r="A9" s="114">
        <f t="shared" si="0"/>
        <v>7</v>
      </c>
      <c r="B9" s="115" t="s">
        <v>218</v>
      </c>
      <c r="C9" s="115" t="s">
        <v>319</v>
      </c>
      <c r="D9" s="118"/>
    </row>
    <row r="10" spans="1:4">
      <c r="A10" s="114">
        <f t="shared" si="0"/>
        <v>8</v>
      </c>
      <c r="B10" s="115" t="s">
        <v>219</v>
      </c>
      <c r="C10" s="115" t="s">
        <v>259</v>
      </c>
      <c r="D10" s="118"/>
    </row>
    <row r="11" spans="1:4" ht="30">
      <c r="A11" s="114">
        <f t="shared" si="0"/>
        <v>9</v>
      </c>
      <c r="B11" s="115" t="s">
        <v>221</v>
      </c>
      <c r="C11" s="115" t="s">
        <v>260</v>
      </c>
      <c r="D11" s="118"/>
    </row>
    <row r="12" spans="1:4" ht="90">
      <c r="A12" s="114">
        <f t="shared" si="0"/>
        <v>10</v>
      </c>
      <c r="B12" s="115" t="s">
        <v>223</v>
      </c>
      <c r="C12" s="115" t="s">
        <v>320</v>
      </c>
      <c r="D12" s="128"/>
    </row>
    <row r="13" spans="1:4">
      <c r="A13" s="114">
        <f t="shared" si="0"/>
        <v>11</v>
      </c>
      <c r="B13" s="115" t="s">
        <v>225</v>
      </c>
      <c r="C13" s="117" t="s">
        <v>277</v>
      </c>
      <c r="D13" s="118"/>
    </row>
    <row r="14" spans="1:4" ht="45">
      <c r="A14" s="114">
        <f t="shared" si="0"/>
        <v>12</v>
      </c>
      <c r="B14" s="115" t="s">
        <v>227</v>
      </c>
      <c r="C14" s="117" t="s">
        <v>321</v>
      </c>
      <c r="D14" s="118"/>
    </row>
    <row r="15" spans="1:4" ht="60">
      <c r="A15" s="114">
        <f t="shared" si="0"/>
        <v>13</v>
      </c>
      <c r="B15" s="115" t="s">
        <v>228</v>
      </c>
      <c r="C15" s="117" t="s">
        <v>303</v>
      </c>
      <c r="D15" s="118"/>
    </row>
    <row r="16" spans="1:4" ht="30">
      <c r="A16" s="114">
        <f t="shared" si="0"/>
        <v>14</v>
      </c>
      <c r="B16" s="115" t="s">
        <v>229</v>
      </c>
      <c r="C16" s="117" t="s">
        <v>265</v>
      </c>
      <c r="D16" s="118"/>
    </row>
    <row r="17" spans="1:4">
      <c r="A17" s="114">
        <f t="shared" si="0"/>
        <v>15</v>
      </c>
      <c r="B17" s="115" t="s">
        <v>230</v>
      </c>
      <c r="C17" s="115" t="s">
        <v>231</v>
      </c>
      <c r="D17" s="118"/>
    </row>
    <row r="18" spans="1:4">
      <c r="A18" s="114">
        <f t="shared" si="0"/>
        <v>16</v>
      </c>
      <c r="B18" s="115" t="s">
        <v>232</v>
      </c>
      <c r="C18" s="115" t="s">
        <v>233</v>
      </c>
      <c r="D18" s="118"/>
    </row>
    <row r="19" spans="1:4">
      <c r="A19" s="114">
        <f t="shared" si="0"/>
        <v>17</v>
      </c>
      <c r="B19" s="115" t="s">
        <v>234</v>
      </c>
      <c r="C19" s="117" t="s">
        <v>322</v>
      </c>
      <c r="D19" s="118"/>
    </row>
    <row r="20" spans="1:4">
      <c r="A20" s="115">
        <f t="shared" si="0"/>
        <v>18</v>
      </c>
      <c r="B20" s="115" t="s">
        <v>235</v>
      </c>
      <c r="C20" s="115" t="s">
        <v>267</v>
      </c>
      <c r="D20" s="118"/>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19"/>
  <sheetViews>
    <sheetView zoomScale="75" zoomScaleNormal="75" workbookViewId="0">
      <selection sqref="A1:XFD1048576"/>
    </sheetView>
  </sheetViews>
  <sheetFormatPr defaultColWidth="9.28515625" defaultRowHeight="15"/>
  <cols>
    <col min="1" max="1" width="9.28515625" style="18"/>
    <col min="2" max="2" width="34.7109375" style="19" bestFit="1" customWidth="1"/>
    <col min="3" max="3" width="123.5703125" style="19" customWidth="1"/>
    <col min="4" max="4" width="36.7109375" style="18" customWidth="1"/>
    <col min="5" max="16384" width="9.28515625" style="19"/>
  </cols>
  <sheetData>
    <row r="1" spans="1:4">
      <c r="A1" s="53" t="s">
        <v>206</v>
      </c>
      <c r="B1" s="105" t="s">
        <v>207</v>
      </c>
      <c r="C1" s="105" t="s">
        <v>208</v>
      </c>
      <c r="D1" s="19"/>
    </row>
    <row r="2" spans="1:4">
      <c r="A2" s="53">
        <v>1</v>
      </c>
      <c r="B2" s="105" t="s">
        <v>209</v>
      </c>
      <c r="C2" s="105" t="s">
        <v>210</v>
      </c>
      <c r="D2" s="19"/>
    </row>
    <row r="3" spans="1:4" ht="45">
      <c r="A3" s="53">
        <f>A2+1</f>
        <v>2</v>
      </c>
      <c r="B3" s="105" t="s">
        <v>211</v>
      </c>
      <c r="C3" s="109" t="s">
        <v>323</v>
      </c>
      <c r="D3" s="107"/>
    </row>
    <row r="4" spans="1:4">
      <c r="A4" s="53">
        <f t="shared" ref="A4:A19" si="0">A3+1</f>
        <v>3</v>
      </c>
      <c r="B4" s="105" t="s">
        <v>212</v>
      </c>
      <c r="C4" s="105" t="s">
        <v>241</v>
      </c>
      <c r="D4" s="19"/>
    </row>
    <row r="5" spans="1:4">
      <c r="A5" s="53">
        <f t="shared" si="0"/>
        <v>4</v>
      </c>
      <c r="B5" s="105" t="s">
        <v>214</v>
      </c>
      <c r="C5" s="105" t="s">
        <v>242</v>
      </c>
      <c r="D5" s="19"/>
    </row>
    <row r="6" spans="1:4">
      <c r="A6" s="53">
        <f t="shared" si="0"/>
        <v>5</v>
      </c>
      <c r="B6" s="105" t="s">
        <v>215</v>
      </c>
      <c r="C6" s="108">
        <v>0</v>
      </c>
      <c r="D6" s="19"/>
    </row>
    <row r="7" spans="1:4" ht="30">
      <c r="A7" s="53">
        <f t="shared" si="0"/>
        <v>6</v>
      </c>
      <c r="B7" s="105" t="s">
        <v>216</v>
      </c>
      <c r="C7" s="109" t="s">
        <v>324</v>
      </c>
      <c r="D7" s="19"/>
    </row>
    <row r="8" spans="1:4" ht="30">
      <c r="A8" s="53">
        <f t="shared" si="0"/>
        <v>7</v>
      </c>
      <c r="B8" s="105" t="s">
        <v>218</v>
      </c>
      <c r="C8" s="109" t="s">
        <v>325</v>
      </c>
      <c r="D8" s="19"/>
    </row>
    <row r="9" spans="1:4">
      <c r="A9" s="53">
        <f t="shared" si="0"/>
        <v>8</v>
      </c>
      <c r="B9" s="105" t="s">
        <v>219</v>
      </c>
      <c r="C9" s="110" t="s">
        <v>220</v>
      </c>
      <c r="D9" s="19"/>
    </row>
    <row r="10" spans="1:4">
      <c r="A10" s="53">
        <f t="shared" si="0"/>
        <v>9</v>
      </c>
      <c r="B10" s="105" t="s">
        <v>221</v>
      </c>
      <c r="C10" s="105" t="s">
        <v>222</v>
      </c>
      <c r="D10" s="19"/>
    </row>
    <row r="11" spans="1:4" ht="150">
      <c r="A11" s="53">
        <f t="shared" si="0"/>
        <v>10</v>
      </c>
      <c r="B11" s="105" t="s">
        <v>223</v>
      </c>
      <c r="C11" s="109" t="s">
        <v>326</v>
      </c>
      <c r="D11" s="107"/>
    </row>
    <row r="12" spans="1:4">
      <c r="A12" s="53">
        <f t="shared" si="0"/>
        <v>11</v>
      </c>
      <c r="B12" s="105" t="s">
        <v>225</v>
      </c>
      <c r="C12" s="105" t="s">
        <v>317</v>
      </c>
      <c r="D12" s="19"/>
    </row>
    <row r="13" spans="1:4" ht="30">
      <c r="A13" s="53">
        <f t="shared" si="0"/>
        <v>12</v>
      </c>
      <c r="B13" s="105" t="s">
        <v>227</v>
      </c>
      <c r="C13" s="109" t="s">
        <v>327</v>
      </c>
      <c r="D13" s="19"/>
    </row>
    <row r="14" spans="1:4" ht="45">
      <c r="A14" s="53">
        <f t="shared" si="0"/>
        <v>13</v>
      </c>
      <c r="B14" s="105" t="s">
        <v>228</v>
      </c>
      <c r="C14" s="109" t="s">
        <v>328</v>
      </c>
      <c r="D14" s="19"/>
    </row>
    <row r="15" spans="1:4" ht="45">
      <c r="A15" s="53">
        <f t="shared" si="0"/>
        <v>14</v>
      </c>
      <c r="B15" s="105" t="s">
        <v>229</v>
      </c>
      <c r="C15" s="109" t="s">
        <v>329</v>
      </c>
      <c r="D15" s="19"/>
    </row>
    <row r="16" spans="1:4">
      <c r="A16" s="53">
        <f t="shared" si="0"/>
        <v>15</v>
      </c>
      <c r="B16" s="105" t="s">
        <v>230</v>
      </c>
      <c r="C16" s="109" t="s">
        <v>231</v>
      </c>
      <c r="D16" s="19"/>
    </row>
    <row r="17" spans="1:17">
      <c r="A17" s="53">
        <f t="shared" si="0"/>
        <v>16</v>
      </c>
      <c r="B17" s="105" t="s">
        <v>232</v>
      </c>
      <c r="C17" s="105" t="s">
        <v>233</v>
      </c>
    </row>
    <row r="18" spans="1:17" ht="30">
      <c r="A18" s="53">
        <f>A17+1</f>
        <v>17</v>
      </c>
      <c r="B18" s="105" t="s">
        <v>234</v>
      </c>
      <c r="C18" s="109" t="s">
        <v>330</v>
      </c>
      <c r="M18" s="3"/>
      <c r="N18" s="3"/>
      <c r="O18" s="3"/>
      <c r="P18" s="3"/>
      <c r="Q18" s="3"/>
    </row>
    <row r="19" spans="1:17">
      <c r="A19" s="53">
        <f t="shared" si="0"/>
        <v>18</v>
      </c>
      <c r="B19" s="105" t="s">
        <v>235</v>
      </c>
      <c r="C19" s="105" t="s">
        <v>236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20"/>
  <sheetViews>
    <sheetView zoomScale="75" zoomScaleNormal="75" workbookViewId="0">
      <selection sqref="A1:XFD1048576"/>
    </sheetView>
  </sheetViews>
  <sheetFormatPr defaultColWidth="9.42578125" defaultRowHeight="15.75"/>
  <cols>
    <col min="1" max="1" width="9.42578125" style="120"/>
    <col min="2" max="2" width="37" style="119" bestFit="1" customWidth="1"/>
    <col min="3" max="3" width="87.42578125" style="121" customWidth="1"/>
    <col min="4" max="4" width="74.7109375" style="122" customWidth="1"/>
    <col min="5" max="16384" width="9.42578125" style="118"/>
  </cols>
  <sheetData>
    <row r="1" spans="1:4">
      <c r="A1" s="113" t="s">
        <v>206</v>
      </c>
      <c r="B1" s="113" t="s">
        <v>207</v>
      </c>
      <c r="C1" s="113" t="s">
        <v>208</v>
      </c>
      <c r="D1" s="118"/>
    </row>
    <row r="2" spans="1:4">
      <c r="A2" s="114">
        <v>0</v>
      </c>
      <c r="B2" s="115" t="s">
        <v>250</v>
      </c>
      <c r="C2" s="115" t="s">
        <v>251</v>
      </c>
      <c r="D2" s="107"/>
    </row>
    <row r="3" spans="1:4">
      <c r="A3" s="114">
        <v>1</v>
      </c>
      <c r="B3" s="115" t="s">
        <v>209</v>
      </c>
      <c r="C3" s="115" t="s">
        <v>252</v>
      </c>
      <c r="D3" s="118"/>
    </row>
    <row r="4" spans="1:4" ht="45">
      <c r="A4" s="114">
        <f t="shared" ref="A4:A20" si="0">A3+1</f>
        <v>2</v>
      </c>
      <c r="B4" s="115" t="s">
        <v>211</v>
      </c>
      <c r="C4" s="117" t="s">
        <v>331</v>
      </c>
      <c r="D4" s="107"/>
    </row>
    <row r="5" spans="1:4" ht="30">
      <c r="A5" s="114">
        <f t="shared" si="0"/>
        <v>3</v>
      </c>
      <c r="B5" s="115" t="s">
        <v>212</v>
      </c>
      <c r="C5" s="115" t="s">
        <v>332</v>
      </c>
      <c r="D5" s="118"/>
    </row>
    <row r="6" spans="1:4">
      <c r="A6" s="114">
        <f t="shared" si="0"/>
        <v>4</v>
      </c>
      <c r="B6" s="115" t="s">
        <v>214</v>
      </c>
      <c r="C6" s="115" t="s">
        <v>255</v>
      </c>
      <c r="D6" s="118"/>
    </row>
    <row r="7" spans="1:4" ht="30">
      <c r="A7" s="114">
        <f t="shared" si="0"/>
        <v>5</v>
      </c>
      <c r="B7" s="115" t="s">
        <v>215</v>
      </c>
      <c r="C7" s="115" t="s">
        <v>298</v>
      </c>
      <c r="D7" s="118"/>
    </row>
    <row r="8" spans="1:4" ht="30">
      <c r="A8" s="114">
        <f t="shared" si="0"/>
        <v>6</v>
      </c>
      <c r="B8" s="115" t="s">
        <v>216</v>
      </c>
      <c r="C8" s="115" t="s">
        <v>299</v>
      </c>
      <c r="D8" s="118"/>
    </row>
    <row r="9" spans="1:4" ht="45">
      <c r="A9" s="114">
        <f t="shared" si="0"/>
        <v>7</v>
      </c>
      <c r="B9" s="115" t="s">
        <v>218</v>
      </c>
      <c r="C9" s="115" t="s">
        <v>319</v>
      </c>
      <c r="D9" s="118"/>
    </row>
    <row r="10" spans="1:4">
      <c r="A10" s="114">
        <f t="shared" si="0"/>
        <v>8</v>
      </c>
      <c r="B10" s="115" t="s">
        <v>219</v>
      </c>
      <c r="C10" s="115" t="s">
        <v>259</v>
      </c>
      <c r="D10" s="118"/>
    </row>
    <row r="11" spans="1:4" ht="30">
      <c r="A11" s="114">
        <f t="shared" si="0"/>
        <v>9</v>
      </c>
      <c r="B11" s="115" t="s">
        <v>221</v>
      </c>
      <c r="C11" s="115" t="s">
        <v>260</v>
      </c>
      <c r="D11" s="118"/>
    </row>
    <row r="12" spans="1:4" ht="150">
      <c r="A12" s="114">
        <f t="shared" si="0"/>
        <v>10</v>
      </c>
      <c r="B12" s="115" t="s">
        <v>223</v>
      </c>
      <c r="C12" s="117" t="s">
        <v>333</v>
      </c>
      <c r="D12" s="119"/>
    </row>
    <row r="13" spans="1:4">
      <c r="A13" s="114">
        <f t="shared" si="0"/>
        <v>11</v>
      </c>
      <c r="B13" s="115" t="s">
        <v>225</v>
      </c>
      <c r="C13" s="117" t="s">
        <v>262</v>
      </c>
      <c r="D13" s="118"/>
    </row>
    <row r="14" spans="1:4" ht="45">
      <c r="A14" s="114">
        <f t="shared" si="0"/>
        <v>12</v>
      </c>
      <c r="B14" s="115" t="s">
        <v>227</v>
      </c>
      <c r="C14" s="117" t="s">
        <v>334</v>
      </c>
      <c r="D14" s="118"/>
    </row>
    <row r="15" spans="1:4" ht="60">
      <c r="A15" s="114">
        <f t="shared" si="0"/>
        <v>13</v>
      </c>
      <c r="B15" s="115" t="s">
        <v>228</v>
      </c>
      <c r="C15" s="117" t="s">
        <v>335</v>
      </c>
      <c r="D15" s="126"/>
    </row>
    <row r="16" spans="1:4" ht="30">
      <c r="A16" s="114">
        <f t="shared" si="0"/>
        <v>14</v>
      </c>
      <c r="B16" s="115" t="s">
        <v>229</v>
      </c>
      <c r="C16" s="117" t="s">
        <v>265</v>
      </c>
      <c r="D16" s="118"/>
    </row>
    <row r="17" spans="1:4">
      <c r="A17" s="114">
        <f t="shared" si="0"/>
        <v>15</v>
      </c>
      <c r="B17" s="115" t="s">
        <v>230</v>
      </c>
      <c r="C17" s="115" t="s">
        <v>231</v>
      </c>
      <c r="D17" s="118"/>
    </row>
    <row r="18" spans="1:4">
      <c r="A18" s="114">
        <f t="shared" si="0"/>
        <v>16</v>
      </c>
      <c r="B18" s="115" t="s">
        <v>232</v>
      </c>
      <c r="C18" s="115" t="s">
        <v>233</v>
      </c>
      <c r="D18" s="118"/>
    </row>
    <row r="19" spans="1:4" ht="45">
      <c r="A19" s="114">
        <f t="shared" si="0"/>
        <v>17</v>
      </c>
      <c r="B19" s="115" t="s">
        <v>234</v>
      </c>
      <c r="C19" s="117" t="s">
        <v>509</v>
      </c>
      <c r="D19" s="118"/>
    </row>
    <row r="20" spans="1:4">
      <c r="A20" s="115">
        <f t="shared" si="0"/>
        <v>18</v>
      </c>
      <c r="B20" s="115" t="s">
        <v>235</v>
      </c>
      <c r="C20" s="115" t="s">
        <v>267</v>
      </c>
      <c r="D20" s="118"/>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9"/>
  <sheetViews>
    <sheetView zoomScale="75" zoomScaleNormal="75" workbookViewId="0">
      <selection activeCell="C22" sqref="C22"/>
    </sheetView>
  </sheetViews>
  <sheetFormatPr defaultColWidth="9.28515625" defaultRowHeight="15.75"/>
  <cols>
    <col min="1" max="1" width="9.28515625" style="122"/>
    <col min="2" max="2" width="34.7109375" style="118" bestFit="1" customWidth="1"/>
    <col min="3" max="3" width="132" style="118" customWidth="1"/>
    <col min="4" max="4" width="36.7109375" style="122" customWidth="1"/>
    <col min="5" max="16384" width="9.28515625" style="118"/>
  </cols>
  <sheetData>
    <row r="1" spans="1:3" s="118" customFormat="1">
      <c r="A1" s="129" t="s">
        <v>336</v>
      </c>
      <c r="B1" s="130" t="s">
        <v>337</v>
      </c>
      <c r="C1" s="130" t="s">
        <v>338</v>
      </c>
    </row>
    <row r="2" spans="1:3" s="118" customFormat="1">
      <c r="A2" s="129">
        <v>1</v>
      </c>
      <c r="B2" s="130" t="s">
        <v>339</v>
      </c>
      <c r="C2" s="130" t="s">
        <v>340</v>
      </c>
    </row>
    <row r="3" spans="1:3" s="118" customFormat="1">
      <c r="A3" s="129">
        <f>A2+1</f>
        <v>2</v>
      </c>
      <c r="B3" s="130" t="s">
        <v>341</v>
      </c>
      <c r="C3" s="131" t="s">
        <v>342</v>
      </c>
    </row>
    <row r="4" spans="1:3" s="118" customFormat="1">
      <c r="A4" s="129">
        <f t="shared" ref="A4:A19" si="0">A3+1</f>
        <v>3</v>
      </c>
      <c r="B4" s="130" t="s">
        <v>343</v>
      </c>
      <c r="C4" s="130" t="s">
        <v>213</v>
      </c>
    </row>
    <row r="5" spans="1:3" s="118" customFormat="1">
      <c r="A5" s="129">
        <f t="shared" si="0"/>
        <v>4</v>
      </c>
      <c r="B5" s="130" t="s">
        <v>344</v>
      </c>
      <c r="C5" s="130" t="s">
        <v>11</v>
      </c>
    </row>
    <row r="6" spans="1:3" s="118" customFormat="1">
      <c r="A6" s="129">
        <f t="shared" si="0"/>
        <v>5</v>
      </c>
      <c r="B6" s="130" t="s">
        <v>345</v>
      </c>
      <c r="C6" s="132">
        <v>0</v>
      </c>
    </row>
    <row r="7" spans="1:3" s="118" customFormat="1">
      <c r="A7" s="129">
        <f t="shared" si="0"/>
        <v>6</v>
      </c>
      <c r="B7" s="130" t="s">
        <v>346</v>
      </c>
      <c r="C7" s="131" t="s">
        <v>347</v>
      </c>
    </row>
    <row r="8" spans="1:3" s="118" customFormat="1">
      <c r="A8" s="129">
        <f t="shared" si="0"/>
        <v>7</v>
      </c>
      <c r="B8" s="130" t="s">
        <v>348</v>
      </c>
      <c r="C8" s="131" t="s">
        <v>349</v>
      </c>
    </row>
    <row r="9" spans="1:3" s="118" customFormat="1">
      <c r="A9" s="129">
        <f t="shared" si="0"/>
        <v>8</v>
      </c>
      <c r="B9" s="130" t="s">
        <v>350</v>
      </c>
      <c r="C9" s="133" t="s">
        <v>351</v>
      </c>
    </row>
    <row r="10" spans="1:3" s="118" customFormat="1">
      <c r="A10" s="129">
        <f t="shared" si="0"/>
        <v>9</v>
      </c>
      <c r="B10" s="130" t="s">
        <v>352</v>
      </c>
      <c r="C10" s="130" t="s">
        <v>353</v>
      </c>
    </row>
    <row r="11" spans="1:3" s="118" customFormat="1" ht="94.5">
      <c r="A11" s="129">
        <f t="shared" si="0"/>
        <v>10</v>
      </c>
      <c r="B11" s="130" t="s">
        <v>354</v>
      </c>
      <c r="C11" s="131" t="s">
        <v>355</v>
      </c>
    </row>
    <row r="12" spans="1:3" s="118" customFormat="1">
      <c r="A12" s="129">
        <f t="shared" si="0"/>
        <v>11</v>
      </c>
      <c r="B12" s="130" t="s">
        <v>356</v>
      </c>
      <c r="C12" s="130" t="s">
        <v>357</v>
      </c>
    </row>
    <row r="13" spans="1:3" s="118" customFormat="1" ht="31.5">
      <c r="A13" s="129">
        <f t="shared" si="0"/>
        <v>12</v>
      </c>
      <c r="B13" s="130" t="s">
        <v>358</v>
      </c>
      <c r="C13" s="131" t="s">
        <v>359</v>
      </c>
    </row>
    <row r="14" spans="1:3" s="118" customFormat="1" ht="31.5">
      <c r="A14" s="129">
        <f t="shared" si="0"/>
        <v>13</v>
      </c>
      <c r="B14" s="130" t="s">
        <v>360</v>
      </c>
      <c r="C14" s="131" t="s">
        <v>361</v>
      </c>
    </row>
    <row r="15" spans="1:3" s="118" customFormat="1" ht="31.5">
      <c r="A15" s="129">
        <f t="shared" si="0"/>
        <v>14</v>
      </c>
      <c r="B15" s="130" t="s">
        <v>362</v>
      </c>
      <c r="C15" s="131" t="s">
        <v>363</v>
      </c>
    </row>
    <row r="16" spans="1:3" s="118" customFormat="1">
      <c r="A16" s="129">
        <f t="shared" si="0"/>
        <v>15</v>
      </c>
      <c r="B16" s="130" t="s">
        <v>364</v>
      </c>
      <c r="C16" s="131" t="s">
        <v>365</v>
      </c>
    </row>
    <row r="17" spans="1:17">
      <c r="A17" s="129">
        <f t="shared" si="0"/>
        <v>16</v>
      </c>
      <c r="B17" s="130" t="s">
        <v>366</v>
      </c>
      <c r="C17" s="130" t="s">
        <v>367</v>
      </c>
    </row>
    <row r="18" spans="1:17">
      <c r="A18" s="129">
        <f>A17+1</f>
        <v>17</v>
      </c>
      <c r="B18" s="130" t="s">
        <v>368</v>
      </c>
      <c r="C18" s="131" t="s">
        <v>369</v>
      </c>
      <c r="M18" s="134"/>
      <c r="N18" s="134"/>
      <c r="O18" s="134"/>
      <c r="P18" s="134"/>
      <c r="Q18" s="134"/>
    </row>
    <row r="19" spans="1:17">
      <c r="A19" s="129">
        <f t="shared" si="0"/>
        <v>18</v>
      </c>
      <c r="B19" s="130" t="s">
        <v>370</v>
      </c>
      <c r="C19" s="130" t="s">
        <v>371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Q20"/>
  <sheetViews>
    <sheetView zoomScale="75" zoomScaleNormal="75" workbookViewId="0">
      <selection activeCell="C12" sqref="C12"/>
    </sheetView>
  </sheetViews>
  <sheetFormatPr defaultColWidth="9.28515625" defaultRowHeight="15.75"/>
  <cols>
    <col min="1" max="1" width="9.28515625" style="2"/>
    <col min="2" max="2" width="34.7109375" style="1" bestFit="1" customWidth="1"/>
    <col min="3" max="3" width="90.28515625" style="1" customWidth="1"/>
    <col min="4" max="4" width="36.7109375" style="2" customWidth="1"/>
    <col min="5" max="16384" width="9.28515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ht="28.5">
      <c r="A4" s="11">
        <f>A3+1</f>
        <v>2</v>
      </c>
      <c r="B4" s="8" t="s">
        <v>7</v>
      </c>
      <c r="C4" s="10" t="s">
        <v>76</v>
      </c>
      <c r="D4" s="26"/>
    </row>
    <row r="5" spans="1:4">
      <c r="A5" s="11">
        <f t="shared" ref="A5:A20" si="0">A4+1</f>
        <v>3</v>
      </c>
      <c r="B5" s="8" t="s">
        <v>8</v>
      </c>
      <c r="C5" s="12" t="s">
        <v>147</v>
      </c>
      <c r="D5" s="4"/>
    </row>
    <row r="6" spans="1:4">
      <c r="A6" s="11">
        <f t="shared" si="0"/>
        <v>4</v>
      </c>
      <c r="B6" s="8" t="s">
        <v>10</v>
      </c>
      <c r="C6" s="12" t="s">
        <v>11</v>
      </c>
      <c r="D6" s="25"/>
    </row>
    <row r="7" spans="1:4">
      <c r="A7" s="11">
        <f t="shared" si="0"/>
        <v>5</v>
      </c>
      <c r="B7" s="8" t="s">
        <v>12</v>
      </c>
      <c r="C7" s="14">
        <v>0</v>
      </c>
      <c r="D7" s="1"/>
    </row>
    <row r="8" spans="1:4" ht="27" customHeight="1">
      <c r="A8" s="11">
        <f t="shared" si="0"/>
        <v>6</v>
      </c>
      <c r="B8" s="8" t="s">
        <v>13</v>
      </c>
      <c r="C8" s="12" t="s">
        <v>442</v>
      </c>
      <c r="D8" s="1"/>
    </row>
    <row r="9" spans="1:4" ht="30" customHeight="1">
      <c r="A9" s="11">
        <f t="shared" si="0"/>
        <v>7</v>
      </c>
      <c r="B9" s="8" t="s">
        <v>14</v>
      </c>
      <c r="C9" s="12" t="s">
        <v>426</v>
      </c>
      <c r="D9" s="1"/>
    </row>
    <row r="10" spans="1:4">
      <c r="A10" s="11">
        <f t="shared" si="0"/>
        <v>8</v>
      </c>
      <c r="B10" s="8" t="s">
        <v>15</v>
      </c>
      <c r="C10" s="13" t="s">
        <v>96</v>
      </c>
      <c r="D10" s="1"/>
    </row>
    <row r="11" spans="1:4" ht="33" customHeight="1">
      <c r="A11" s="11">
        <f t="shared" si="0"/>
        <v>9</v>
      </c>
      <c r="B11" s="8" t="s">
        <v>16</v>
      </c>
      <c r="C11" s="12" t="s">
        <v>97</v>
      </c>
      <c r="D11" s="1"/>
    </row>
    <row r="12" spans="1:4" ht="214.5" customHeight="1">
      <c r="A12" s="11">
        <f t="shared" si="0"/>
        <v>10</v>
      </c>
      <c r="B12" s="8" t="s">
        <v>17</v>
      </c>
      <c r="C12" s="62" t="s">
        <v>136</v>
      </c>
      <c r="D12" s="24"/>
    </row>
    <row r="13" spans="1:4">
      <c r="A13" s="11">
        <f t="shared" si="0"/>
        <v>11</v>
      </c>
      <c r="B13" s="8" t="s">
        <v>18</v>
      </c>
      <c r="C13" s="12" t="s">
        <v>94</v>
      </c>
      <c r="D13" s="24" t="s">
        <v>19</v>
      </c>
    </row>
    <row r="14" spans="1:4" ht="30">
      <c r="A14" s="11">
        <f t="shared" si="0"/>
        <v>12</v>
      </c>
      <c r="B14" s="8" t="s">
        <v>20</v>
      </c>
      <c r="C14" s="12" t="s">
        <v>98</v>
      </c>
      <c r="D14" s="24"/>
    </row>
    <row r="15" spans="1:4" ht="45">
      <c r="A15" s="11">
        <f t="shared" si="0"/>
        <v>13</v>
      </c>
      <c r="B15" s="8" t="s">
        <v>21</v>
      </c>
      <c r="C15" s="12" t="s">
        <v>99</v>
      </c>
      <c r="D15" s="24" t="s">
        <v>19</v>
      </c>
    </row>
    <row r="16" spans="1:4" ht="30">
      <c r="A16" s="11">
        <f t="shared" si="0"/>
        <v>14</v>
      </c>
      <c r="B16" s="8" t="s">
        <v>22</v>
      </c>
      <c r="C16" s="12" t="s">
        <v>35</v>
      </c>
      <c r="D16" s="24"/>
    </row>
    <row r="17" spans="1:17">
      <c r="A17" s="11">
        <f t="shared" si="0"/>
        <v>15</v>
      </c>
      <c r="B17" s="8" t="s">
        <v>24</v>
      </c>
      <c r="C17" s="12" t="s">
        <v>25</v>
      </c>
      <c r="D17" s="1"/>
    </row>
    <row r="18" spans="1:17">
      <c r="A18" s="11">
        <f t="shared" si="0"/>
        <v>16</v>
      </c>
      <c r="B18" s="8" t="s">
        <v>26</v>
      </c>
      <c r="C18" s="12" t="s">
        <v>134</v>
      </c>
    </row>
    <row r="19" spans="1:17" ht="30">
      <c r="A19" s="11">
        <f>A18+1</f>
        <v>17</v>
      </c>
      <c r="B19" s="8" t="s">
        <v>28</v>
      </c>
      <c r="C19" s="23" t="s">
        <v>100</v>
      </c>
      <c r="M19" s="3"/>
      <c r="N19" s="3"/>
      <c r="O19" s="3"/>
      <c r="P19" s="3"/>
      <c r="Q19" s="3"/>
    </row>
    <row r="20" spans="1:17">
      <c r="A20" s="11">
        <f t="shared" si="0"/>
        <v>18</v>
      </c>
      <c r="B20" s="8" t="s">
        <v>29</v>
      </c>
      <c r="C20" s="12" t="s">
        <v>30</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20"/>
  <sheetViews>
    <sheetView zoomScale="75" zoomScaleNormal="75" workbookViewId="0">
      <selection sqref="A1:XFD1048576"/>
    </sheetView>
  </sheetViews>
  <sheetFormatPr defaultColWidth="9.42578125" defaultRowHeight="15.75"/>
  <cols>
    <col min="1" max="1" width="9.42578125" style="120"/>
    <col min="2" max="2" width="37" style="119" bestFit="1" customWidth="1"/>
    <col min="3" max="3" width="110.5703125" style="121" customWidth="1"/>
    <col min="4" max="4" width="74.7109375" style="122" customWidth="1"/>
    <col min="5" max="16384" width="9.42578125" style="118"/>
  </cols>
  <sheetData>
    <row r="1" spans="1:4">
      <c r="A1" s="113" t="s">
        <v>206</v>
      </c>
      <c r="B1" s="113" t="s">
        <v>207</v>
      </c>
      <c r="C1" s="113" t="s">
        <v>208</v>
      </c>
      <c r="D1" s="118"/>
    </row>
    <row r="2" spans="1:4">
      <c r="A2" s="114">
        <v>0</v>
      </c>
      <c r="B2" s="115" t="s">
        <v>250</v>
      </c>
      <c r="C2" s="115" t="s">
        <v>251</v>
      </c>
      <c r="D2" s="107"/>
    </row>
    <row r="3" spans="1:4">
      <c r="A3" s="114">
        <v>1</v>
      </c>
      <c r="B3" s="115" t="s">
        <v>209</v>
      </c>
      <c r="C3" s="115" t="s">
        <v>252</v>
      </c>
      <c r="D3" s="118"/>
    </row>
    <row r="4" spans="1:4" ht="30">
      <c r="A4" s="114">
        <f t="shared" ref="A4:A20" si="0">A3+1</f>
        <v>2</v>
      </c>
      <c r="B4" s="115" t="s">
        <v>211</v>
      </c>
      <c r="C4" s="115" t="s">
        <v>372</v>
      </c>
      <c r="D4" s="107"/>
    </row>
    <row r="5" spans="1:4" ht="30">
      <c r="A5" s="114">
        <f t="shared" si="0"/>
        <v>3</v>
      </c>
      <c r="B5" s="115" t="s">
        <v>212</v>
      </c>
      <c r="C5" s="115" t="s">
        <v>332</v>
      </c>
      <c r="D5" s="118"/>
    </row>
    <row r="6" spans="1:4">
      <c r="A6" s="114">
        <f t="shared" si="0"/>
        <v>4</v>
      </c>
      <c r="B6" s="115" t="s">
        <v>214</v>
      </c>
      <c r="C6" s="115" t="s">
        <v>255</v>
      </c>
      <c r="D6" s="118"/>
    </row>
    <row r="7" spans="1:4">
      <c r="A7" s="114">
        <f t="shared" si="0"/>
        <v>5</v>
      </c>
      <c r="B7" s="115" t="s">
        <v>215</v>
      </c>
      <c r="C7" s="115" t="s">
        <v>510</v>
      </c>
      <c r="D7" s="118"/>
    </row>
    <row r="8" spans="1:4">
      <c r="A8" s="114">
        <f t="shared" si="0"/>
        <v>6</v>
      </c>
      <c r="B8" s="115" t="s">
        <v>216</v>
      </c>
      <c r="C8" s="115" t="s">
        <v>373</v>
      </c>
      <c r="D8" s="118"/>
    </row>
    <row r="9" spans="1:4" ht="30">
      <c r="A9" s="114">
        <f t="shared" si="0"/>
        <v>7</v>
      </c>
      <c r="B9" s="115" t="s">
        <v>218</v>
      </c>
      <c r="C9" s="115" t="s">
        <v>374</v>
      </c>
      <c r="D9" s="118"/>
    </row>
    <row r="10" spans="1:4">
      <c r="A10" s="114">
        <f t="shared" si="0"/>
        <v>8</v>
      </c>
      <c r="B10" s="115" t="s">
        <v>219</v>
      </c>
      <c r="C10" s="115" t="s">
        <v>259</v>
      </c>
      <c r="D10" s="118"/>
    </row>
    <row r="11" spans="1:4">
      <c r="A11" s="114">
        <f t="shared" si="0"/>
        <v>9</v>
      </c>
      <c r="B11" s="115" t="s">
        <v>221</v>
      </c>
      <c r="C11" s="115" t="s">
        <v>260</v>
      </c>
      <c r="D11" s="118"/>
    </row>
    <row r="12" spans="1:4" ht="165">
      <c r="A12" s="114">
        <f t="shared" si="0"/>
        <v>10</v>
      </c>
      <c r="B12" s="115" t="s">
        <v>223</v>
      </c>
      <c r="C12" s="117" t="s">
        <v>375</v>
      </c>
      <c r="D12" s="119"/>
    </row>
    <row r="13" spans="1:4">
      <c r="A13" s="114">
        <f t="shared" si="0"/>
        <v>11</v>
      </c>
      <c r="B13" s="115" t="s">
        <v>225</v>
      </c>
      <c r="C13" s="117" t="s">
        <v>262</v>
      </c>
      <c r="D13" s="118"/>
    </row>
    <row r="14" spans="1:4" ht="30">
      <c r="A14" s="114">
        <f t="shared" si="0"/>
        <v>12</v>
      </c>
      <c r="B14" s="115" t="s">
        <v>227</v>
      </c>
      <c r="C14" s="117" t="s">
        <v>376</v>
      </c>
      <c r="D14" s="118"/>
    </row>
    <row r="15" spans="1:4" ht="45">
      <c r="A15" s="114">
        <f t="shared" si="0"/>
        <v>13</v>
      </c>
      <c r="B15" s="115" t="s">
        <v>228</v>
      </c>
      <c r="C15" s="117" t="s">
        <v>377</v>
      </c>
      <c r="D15" s="126"/>
    </row>
    <row r="16" spans="1:4">
      <c r="A16" s="114">
        <f t="shared" si="0"/>
        <v>14</v>
      </c>
      <c r="B16" s="115" t="s">
        <v>229</v>
      </c>
      <c r="C16" s="117" t="s">
        <v>265</v>
      </c>
      <c r="D16" s="118"/>
    </row>
    <row r="17" spans="1:4">
      <c r="A17" s="114">
        <f t="shared" si="0"/>
        <v>15</v>
      </c>
      <c r="B17" s="115" t="s">
        <v>230</v>
      </c>
      <c r="C17" s="115" t="s">
        <v>231</v>
      </c>
      <c r="D17" s="118"/>
    </row>
    <row r="18" spans="1:4">
      <c r="A18" s="114">
        <f t="shared" si="0"/>
        <v>16</v>
      </c>
      <c r="B18" s="115" t="s">
        <v>232</v>
      </c>
      <c r="C18" s="115" t="s">
        <v>233</v>
      </c>
      <c r="D18" s="118"/>
    </row>
    <row r="19" spans="1:4">
      <c r="A19" s="114">
        <f t="shared" si="0"/>
        <v>17</v>
      </c>
      <c r="B19" s="115" t="s">
        <v>234</v>
      </c>
      <c r="C19" s="117" t="s">
        <v>378</v>
      </c>
      <c r="D19" s="118"/>
    </row>
    <row r="20" spans="1:4">
      <c r="A20" s="115">
        <f t="shared" si="0"/>
        <v>18</v>
      </c>
      <c r="B20" s="115" t="s">
        <v>235</v>
      </c>
      <c r="C20" s="115" t="s">
        <v>267</v>
      </c>
      <c r="D20" s="118"/>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0"/>
  <sheetViews>
    <sheetView zoomScale="75" zoomScaleNormal="75" workbookViewId="0">
      <selection activeCell="C4" sqref="C4"/>
    </sheetView>
  </sheetViews>
  <sheetFormatPr defaultColWidth="9.28515625" defaultRowHeight="15.75"/>
  <cols>
    <col min="1" max="1" width="9.28515625" style="122"/>
    <col min="2" max="2" width="34.7109375" style="118" bestFit="1" customWidth="1"/>
    <col min="3" max="3" width="90.28515625" style="118" customWidth="1"/>
    <col min="4" max="4" width="36.7109375" style="122" customWidth="1"/>
    <col min="5" max="16384" width="9.28515625" style="118"/>
  </cols>
  <sheetData>
    <row r="1" spans="1:4">
      <c r="A1" s="9" t="s">
        <v>379</v>
      </c>
      <c r="B1" s="9" t="s">
        <v>380</v>
      </c>
      <c r="C1" s="9" t="s">
        <v>381</v>
      </c>
      <c r="D1" s="118"/>
    </row>
    <row r="2" spans="1:4">
      <c r="A2" s="11">
        <v>0</v>
      </c>
      <c r="B2" s="8" t="s">
        <v>382</v>
      </c>
      <c r="C2" s="8" t="s">
        <v>383</v>
      </c>
      <c r="D2" s="118"/>
    </row>
    <row r="3" spans="1:4">
      <c r="A3" s="11">
        <v>1</v>
      </c>
      <c r="B3" s="8" t="s">
        <v>384</v>
      </c>
      <c r="C3" s="8" t="s">
        <v>385</v>
      </c>
      <c r="D3" s="118"/>
    </row>
    <row r="4" spans="1:4" ht="28.5">
      <c r="A4" s="11">
        <f>A3+1</f>
        <v>2</v>
      </c>
      <c r="B4" s="8" t="s">
        <v>386</v>
      </c>
      <c r="C4" s="135" t="s">
        <v>387</v>
      </c>
      <c r="D4" s="126"/>
    </row>
    <row r="5" spans="1:4">
      <c r="A5" s="11">
        <f t="shared" ref="A5:A20" si="0">A4+1</f>
        <v>3</v>
      </c>
      <c r="B5" s="8" t="s">
        <v>388</v>
      </c>
      <c r="C5" s="63" t="s">
        <v>145</v>
      </c>
      <c r="D5" s="118"/>
    </row>
    <row r="6" spans="1:4">
      <c r="A6" s="11">
        <f t="shared" si="0"/>
        <v>4</v>
      </c>
      <c r="B6" s="8" t="s">
        <v>389</v>
      </c>
      <c r="C6" s="63" t="s">
        <v>11</v>
      </c>
      <c r="D6" s="118"/>
    </row>
    <row r="7" spans="1:4">
      <c r="A7" s="11">
        <f t="shared" si="0"/>
        <v>5</v>
      </c>
      <c r="B7" s="8" t="s">
        <v>390</v>
      </c>
      <c r="C7" s="136">
        <v>0</v>
      </c>
      <c r="D7" s="118"/>
    </row>
    <row r="8" spans="1:4" ht="31.5" customHeight="1">
      <c r="A8" s="11">
        <f t="shared" si="0"/>
        <v>6</v>
      </c>
      <c r="B8" s="8" t="s">
        <v>391</v>
      </c>
      <c r="C8" s="63" t="s">
        <v>392</v>
      </c>
      <c r="D8" s="118"/>
    </row>
    <row r="9" spans="1:4" ht="31.5" customHeight="1">
      <c r="A9" s="11">
        <f t="shared" si="0"/>
        <v>7</v>
      </c>
      <c r="B9" s="8" t="s">
        <v>393</v>
      </c>
      <c r="C9" s="63" t="s">
        <v>394</v>
      </c>
      <c r="D9" s="118"/>
    </row>
    <row r="10" spans="1:4">
      <c r="A10" s="11">
        <f t="shared" si="0"/>
        <v>8</v>
      </c>
      <c r="B10" s="8" t="s">
        <v>395</v>
      </c>
      <c r="C10" s="137" t="s">
        <v>396</v>
      </c>
      <c r="D10" s="118"/>
    </row>
    <row r="11" spans="1:4" ht="30">
      <c r="A11" s="11">
        <f t="shared" si="0"/>
        <v>9</v>
      </c>
      <c r="B11" s="8" t="s">
        <v>397</v>
      </c>
      <c r="C11" s="63" t="s">
        <v>398</v>
      </c>
      <c r="D11" s="118"/>
    </row>
    <row r="12" spans="1:4" ht="285">
      <c r="A12" s="11">
        <f t="shared" si="0"/>
        <v>10</v>
      </c>
      <c r="B12" s="8" t="s">
        <v>399</v>
      </c>
      <c r="C12" s="186" t="s">
        <v>487</v>
      </c>
      <c r="D12" s="118"/>
    </row>
    <row r="13" spans="1:4">
      <c r="A13" s="11">
        <f t="shared" si="0"/>
        <v>11</v>
      </c>
      <c r="B13" s="8" t="s">
        <v>400</v>
      </c>
      <c r="C13" s="63" t="s">
        <v>94</v>
      </c>
      <c r="D13" s="118"/>
    </row>
    <row r="14" spans="1:4" ht="30">
      <c r="A14" s="11">
        <f t="shared" si="0"/>
        <v>12</v>
      </c>
      <c r="B14" s="8" t="s">
        <v>401</v>
      </c>
      <c r="C14" s="63" t="s">
        <v>402</v>
      </c>
      <c r="D14" s="118"/>
    </row>
    <row r="15" spans="1:4" ht="45">
      <c r="A15" s="11">
        <f t="shared" si="0"/>
        <v>13</v>
      </c>
      <c r="B15" s="8" t="s">
        <v>403</v>
      </c>
      <c r="C15" s="63" t="s">
        <v>404</v>
      </c>
      <c r="D15" s="118"/>
    </row>
    <row r="16" spans="1:4" ht="30">
      <c r="A16" s="11">
        <f t="shared" si="0"/>
        <v>14</v>
      </c>
      <c r="B16" s="8" t="s">
        <v>405</v>
      </c>
      <c r="C16" s="63" t="s">
        <v>406</v>
      </c>
      <c r="D16" s="118"/>
    </row>
    <row r="17" spans="1:17">
      <c r="A17" s="11">
        <f t="shared" si="0"/>
        <v>15</v>
      </c>
      <c r="B17" s="8" t="s">
        <v>407</v>
      </c>
      <c r="C17" s="63" t="s">
        <v>25</v>
      </c>
      <c r="D17" s="118"/>
    </row>
    <row r="18" spans="1:17">
      <c r="A18" s="11">
        <f t="shared" si="0"/>
        <v>16</v>
      </c>
      <c r="B18" s="8" t="s">
        <v>408</v>
      </c>
      <c r="C18" s="63" t="s">
        <v>27</v>
      </c>
    </row>
    <row r="19" spans="1:17" ht="30">
      <c r="A19" s="11">
        <f>A18+1</f>
        <v>17</v>
      </c>
      <c r="B19" s="8" t="s">
        <v>409</v>
      </c>
      <c r="C19" s="63" t="s">
        <v>410</v>
      </c>
      <c r="M19" s="134"/>
      <c r="N19" s="134"/>
      <c r="O19" s="134"/>
      <c r="P19" s="134"/>
      <c r="Q19" s="134"/>
    </row>
    <row r="20" spans="1:17">
      <c r="A20" s="11">
        <f t="shared" si="0"/>
        <v>18</v>
      </c>
      <c r="B20" s="8" t="s">
        <v>411</v>
      </c>
      <c r="C20" s="63" t="s">
        <v>30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20"/>
  <sheetViews>
    <sheetView zoomScale="75" zoomScaleNormal="75" workbookViewId="0">
      <selection activeCell="C4" sqref="C4"/>
    </sheetView>
  </sheetViews>
  <sheetFormatPr defaultColWidth="9.28515625" defaultRowHeight="15"/>
  <cols>
    <col min="1" max="1" width="9.28515625" style="17"/>
    <col min="2" max="2" width="34.7109375" style="7" bestFit="1" customWidth="1"/>
    <col min="3" max="3" width="90.28515625" style="7" customWidth="1"/>
    <col min="4" max="4" width="36.7109375" style="17" customWidth="1"/>
    <col min="5" max="16384" width="9.28515625" style="7"/>
  </cols>
  <sheetData>
    <row r="1" spans="1:4">
      <c r="A1" s="9" t="s">
        <v>379</v>
      </c>
      <c r="B1" s="9" t="s">
        <v>380</v>
      </c>
      <c r="C1" s="9" t="s">
        <v>381</v>
      </c>
      <c r="D1" s="7"/>
    </row>
    <row r="2" spans="1:4">
      <c r="A2" s="11">
        <v>0</v>
      </c>
      <c r="B2" s="8" t="s">
        <v>382</v>
      </c>
      <c r="C2" s="8" t="s">
        <v>383</v>
      </c>
      <c r="D2" s="7"/>
    </row>
    <row r="3" spans="1:4">
      <c r="A3" s="11">
        <v>1</v>
      </c>
      <c r="B3" s="8" t="s">
        <v>384</v>
      </c>
      <c r="C3" s="8" t="s">
        <v>412</v>
      </c>
      <c r="D3" s="7"/>
    </row>
    <row r="4" spans="1:4" ht="42.75">
      <c r="A4" s="11">
        <f>A3+1</f>
        <v>2</v>
      </c>
      <c r="B4" s="8" t="s">
        <v>386</v>
      </c>
      <c r="C4" s="15" t="s">
        <v>413</v>
      </c>
      <c r="D4" s="138"/>
    </row>
    <row r="5" spans="1:4">
      <c r="A5" s="11">
        <f t="shared" ref="A5:A20" si="0">A4+1</f>
        <v>3</v>
      </c>
      <c r="B5" s="8" t="s">
        <v>388</v>
      </c>
      <c r="C5" s="12" t="s">
        <v>414</v>
      </c>
      <c r="D5" s="7"/>
    </row>
    <row r="6" spans="1:4">
      <c r="A6" s="11">
        <f t="shared" si="0"/>
        <v>4</v>
      </c>
      <c r="B6" s="8" t="s">
        <v>389</v>
      </c>
      <c r="C6" s="12" t="s">
        <v>415</v>
      </c>
      <c r="D6" s="7"/>
    </row>
    <row r="7" spans="1:4">
      <c r="A7" s="11">
        <f t="shared" si="0"/>
        <v>5</v>
      </c>
      <c r="B7" s="8" t="s">
        <v>390</v>
      </c>
      <c r="C7" s="14">
        <v>90.8</v>
      </c>
      <c r="D7" s="7"/>
    </row>
    <row r="8" spans="1:4" ht="30">
      <c r="A8" s="11">
        <f t="shared" si="0"/>
        <v>6</v>
      </c>
      <c r="B8" s="8" t="s">
        <v>391</v>
      </c>
      <c r="C8" s="8" t="s">
        <v>416</v>
      </c>
      <c r="D8" s="7"/>
    </row>
    <row r="9" spans="1:4" ht="30">
      <c r="A9" s="11">
        <f t="shared" si="0"/>
        <v>7</v>
      </c>
      <c r="B9" s="8" t="s">
        <v>393</v>
      </c>
      <c r="C9" s="12" t="s">
        <v>444</v>
      </c>
      <c r="D9" s="7"/>
    </row>
    <row r="10" spans="1:4">
      <c r="A10" s="11">
        <f t="shared" si="0"/>
        <v>8</v>
      </c>
      <c r="B10" s="8" t="s">
        <v>395</v>
      </c>
      <c r="C10" s="12" t="s">
        <v>417</v>
      </c>
      <c r="D10" s="7"/>
    </row>
    <row r="11" spans="1:4" ht="30">
      <c r="A11" s="11">
        <f t="shared" si="0"/>
        <v>9</v>
      </c>
      <c r="B11" s="8" t="s">
        <v>397</v>
      </c>
      <c r="C11" s="12" t="s">
        <v>418</v>
      </c>
      <c r="D11" s="7"/>
    </row>
    <row r="12" spans="1:4" ht="285">
      <c r="A12" s="11">
        <f t="shared" si="0"/>
        <v>10</v>
      </c>
      <c r="B12" s="8" t="s">
        <v>399</v>
      </c>
      <c r="C12" s="187" t="s">
        <v>488</v>
      </c>
      <c r="D12" s="7"/>
    </row>
    <row r="13" spans="1:4">
      <c r="A13" s="11">
        <f t="shared" si="0"/>
        <v>11</v>
      </c>
      <c r="B13" s="8" t="s">
        <v>400</v>
      </c>
      <c r="C13" s="12" t="s">
        <v>95</v>
      </c>
      <c r="D13" s="7"/>
    </row>
    <row r="14" spans="1:4" ht="105">
      <c r="A14" s="11">
        <f t="shared" si="0"/>
        <v>12</v>
      </c>
      <c r="B14" s="8" t="s">
        <v>401</v>
      </c>
      <c r="C14" s="12" t="s">
        <v>445</v>
      </c>
      <c r="D14" s="7"/>
    </row>
    <row r="15" spans="1:4" ht="60">
      <c r="A15" s="11">
        <f t="shared" si="0"/>
        <v>13</v>
      </c>
      <c r="B15" s="8" t="s">
        <v>403</v>
      </c>
      <c r="C15" s="12" t="s">
        <v>419</v>
      </c>
      <c r="D15" s="7"/>
    </row>
    <row r="16" spans="1:4" ht="30">
      <c r="A16" s="11">
        <f t="shared" si="0"/>
        <v>14</v>
      </c>
      <c r="B16" s="8" t="s">
        <v>405</v>
      </c>
      <c r="C16" s="12" t="s">
        <v>420</v>
      </c>
      <c r="D16" s="7"/>
    </row>
    <row r="17" spans="1:17">
      <c r="A17" s="11">
        <f t="shared" si="0"/>
        <v>15</v>
      </c>
      <c r="B17" s="8" t="s">
        <v>407</v>
      </c>
      <c r="C17" s="12" t="s">
        <v>25</v>
      </c>
      <c r="D17" s="7"/>
    </row>
    <row r="18" spans="1:17">
      <c r="A18" s="11">
        <f t="shared" si="0"/>
        <v>16</v>
      </c>
      <c r="B18" s="8" t="s">
        <v>408</v>
      </c>
      <c r="C18" s="12" t="s">
        <v>27</v>
      </c>
    </row>
    <row r="19" spans="1:17">
      <c r="A19" s="11">
        <f>A18+1</f>
        <v>17</v>
      </c>
      <c r="B19" s="8" t="s">
        <v>409</v>
      </c>
      <c r="C19" s="12" t="s">
        <v>421</v>
      </c>
      <c r="M19" s="139"/>
      <c r="N19" s="139"/>
      <c r="O19" s="139"/>
      <c r="P19" s="139"/>
      <c r="Q19" s="139"/>
    </row>
    <row r="20" spans="1:17">
      <c r="A20" s="11">
        <f t="shared" si="0"/>
        <v>18</v>
      </c>
      <c r="B20" s="8" t="s">
        <v>411</v>
      </c>
      <c r="C20" s="12" t="s">
        <v>30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20"/>
  <sheetViews>
    <sheetView zoomScale="75" zoomScaleNormal="75" workbookViewId="0">
      <selection activeCell="C9" sqref="C9"/>
    </sheetView>
  </sheetViews>
  <sheetFormatPr defaultRowHeight="15"/>
  <cols>
    <col min="1" max="1" width="10.28515625" customWidth="1"/>
    <col min="2" max="2" width="26.28515625" customWidth="1"/>
    <col min="3" max="3" width="84.7109375" customWidth="1"/>
  </cols>
  <sheetData>
    <row r="1" spans="1:3">
      <c r="A1" s="95" t="s">
        <v>0</v>
      </c>
      <c r="B1" s="109" t="s">
        <v>1</v>
      </c>
      <c r="C1" s="109" t="s">
        <v>2</v>
      </c>
    </row>
    <row r="2" spans="1:3">
      <c r="A2" s="95">
        <v>0</v>
      </c>
      <c r="B2" s="109" t="s">
        <v>3</v>
      </c>
      <c r="C2" s="109" t="s">
        <v>4</v>
      </c>
    </row>
    <row r="3" spans="1:3">
      <c r="A3" s="95">
        <v>1</v>
      </c>
      <c r="B3" s="109" t="s">
        <v>5</v>
      </c>
      <c r="C3" s="109" t="s">
        <v>6</v>
      </c>
    </row>
    <row r="4" spans="1:3">
      <c r="A4" s="95">
        <f>A3+1</f>
        <v>2</v>
      </c>
      <c r="B4" s="109" t="s">
        <v>7</v>
      </c>
      <c r="C4" s="174" t="s">
        <v>467</v>
      </c>
    </row>
    <row r="5" spans="1:3">
      <c r="A5" s="95">
        <f t="shared" ref="A5:A20" si="0">A4+1</f>
        <v>3</v>
      </c>
      <c r="B5" s="109" t="s">
        <v>8</v>
      </c>
      <c r="C5" s="109" t="s">
        <v>462</v>
      </c>
    </row>
    <row r="6" spans="1:3">
      <c r="A6" s="95">
        <f t="shared" si="0"/>
        <v>4</v>
      </c>
      <c r="B6" s="109" t="s">
        <v>10</v>
      </c>
      <c r="C6" s="109" t="s">
        <v>468</v>
      </c>
    </row>
    <row r="7" spans="1:3">
      <c r="A7" s="95">
        <f t="shared" si="0"/>
        <v>5</v>
      </c>
      <c r="B7" s="109" t="s">
        <v>12</v>
      </c>
      <c r="C7" s="175">
        <v>0</v>
      </c>
    </row>
    <row r="8" spans="1:3" ht="30">
      <c r="A8" s="95">
        <f t="shared" si="0"/>
        <v>6</v>
      </c>
      <c r="B8" s="109" t="s">
        <v>13</v>
      </c>
      <c r="C8" s="109" t="s">
        <v>469</v>
      </c>
    </row>
    <row r="9" spans="1:3">
      <c r="A9" s="95">
        <f t="shared" si="0"/>
        <v>7</v>
      </c>
      <c r="B9" s="109" t="s">
        <v>14</v>
      </c>
      <c r="C9" s="175" t="s">
        <v>485</v>
      </c>
    </row>
    <row r="10" spans="1:3">
      <c r="A10" s="95">
        <f t="shared" si="0"/>
        <v>8</v>
      </c>
      <c r="B10" s="109" t="s">
        <v>15</v>
      </c>
      <c r="C10" s="105" t="s">
        <v>470</v>
      </c>
    </row>
    <row r="11" spans="1:3">
      <c r="A11" s="95">
        <f t="shared" si="0"/>
        <v>9</v>
      </c>
      <c r="B11" s="109" t="s">
        <v>16</v>
      </c>
      <c r="C11" s="176" t="s">
        <v>471</v>
      </c>
    </row>
    <row r="12" spans="1:3" ht="105">
      <c r="A12" s="95">
        <f t="shared" si="0"/>
        <v>10</v>
      </c>
      <c r="B12" s="176" t="s">
        <v>17</v>
      </c>
      <c r="C12" s="177" t="s">
        <v>472</v>
      </c>
    </row>
    <row r="13" spans="1:3" ht="30">
      <c r="A13" s="95">
        <f t="shared" si="0"/>
        <v>11</v>
      </c>
      <c r="B13" s="109" t="s">
        <v>18</v>
      </c>
      <c r="C13" s="176" t="s">
        <v>473</v>
      </c>
    </row>
    <row r="14" spans="1:3" ht="30">
      <c r="A14" s="95">
        <f t="shared" si="0"/>
        <v>12</v>
      </c>
      <c r="B14" s="109" t="s">
        <v>20</v>
      </c>
      <c r="C14" s="109" t="s">
        <v>474</v>
      </c>
    </row>
    <row r="15" spans="1:3" ht="45">
      <c r="A15" s="95">
        <f t="shared" si="0"/>
        <v>13</v>
      </c>
      <c r="B15" s="109" t="s">
        <v>21</v>
      </c>
      <c r="C15" s="106" t="s">
        <v>475</v>
      </c>
    </row>
    <row r="16" spans="1:3" ht="30">
      <c r="A16" s="95">
        <f t="shared" si="0"/>
        <v>14</v>
      </c>
      <c r="B16" s="109" t="s">
        <v>22</v>
      </c>
      <c r="C16" s="106" t="s">
        <v>476</v>
      </c>
    </row>
    <row r="17" spans="1:3" ht="45">
      <c r="A17" s="95">
        <f t="shared" si="0"/>
        <v>15</v>
      </c>
      <c r="B17" s="109" t="s">
        <v>24</v>
      </c>
      <c r="C17" s="106" t="s">
        <v>477</v>
      </c>
    </row>
    <row r="18" spans="1:3" ht="30">
      <c r="A18" s="95">
        <f t="shared" si="0"/>
        <v>16</v>
      </c>
      <c r="B18" s="109" t="s">
        <v>26</v>
      </c>
      <c r="C18" s="106" t="s">
        <v>478</v>
      </c>
    </row>
    <row r="19" spans="1:3">
      <c r="A19" s="95">
        <f>A18+1</f>
        <v>17</v>
      </c>
      <c r="B19" s="109" t="s">
        <v>28</v>
      </c>
      <c r="C19" s="106"/>
    </row>
    <row r="20" spans="1:3" ht="60">
      <c r="A20" s="95">
        <f t="shared" si="0"/>
        <v>18</v>
      </c>
      <c r="B20" s="109" t="s">
        <v>29</v>
      </c>
      <c r="C20" s="106" t="s">
        <v>479</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20"/>
  <sheetViews>
    <sheetView zoomScale="75" zoomScaleNormal="75" workbookViewId="0">
      <selection activeCell="I17" sqref="I17"/>
    </sheetView>
  </sheetViews>
  <sheetFormatPr defaultRowHeight="15"/>
  <cols>
    <col min="1" max="1" width="10.28515625" customWidth="1"/>
    <col min="2" max="2" width="26.28515625" customWidth="1"/>
    <col min="3" max="3" width="84.7109375" customWidth="1"/>
  </cols>
  <sheetData>
    <row r="1" spans="1:3">
      <c r="A1" s="95" t="s">
        <v>0</v>
      </c>
      <c r="B1" s="109" t="s">
        <v>1</v>
      </c>
      <c r="C1" s="109" t="s">
        <v>2</v>
      </c>
    </row>
    <row r="2" spans="1:3">
      <c r="A2" s="95">
        <v>0</v>
      </c>
      <c r="B2" s="109" t="s">
        <v>3</v>
      </c>
      <c r="C2" s="109" t="s">
        <v>4</v>
      </c>
    </row>
    <row r="3" spans="1:3">
      <c r="A3" s="95">
        <v>1</v>
      </c>
      <c r="B3" s="109" t="s">
        <v>5</v>
      </c>
      <c r="C3" s="109" t="s">
        <v>6</v>
      </c>
    </row>
    <row r="4" spans="1:3" ht="30">
      <c r="A4" s="95">
        <f>A3+1</f>
        <v>2</v>
      </c>
      <c r="B4" s="109" t="s">
        <v>7</v>
      </c>
      <c r="C4" s="174" t="s">
        <v>480</v>
      </c>
    </row>
    <row r="5" spans="1:3">
      <c r="A5" s="95">
        <f t="shared" ref="A5:A20" si="0">A4+1</f>
        <v>3</v>
      </c>
      <c r="B5" s="109" t="s">
        <v>8</v>
      </c>
      <c r="C5" s="109" t="s">
        <v>145</v>
      </c>
    </row>
    <row r="6" spans="1:3">
      <c r="A6" s="95">
        <f t="shared" si="0"/>
        <v>4</v>
      </c>
      <c r="B6" s="109" t="s">
        <v>10</v>
      </c>
      <c r="C6" s="109" t="s">
        <v>468</v>
      </c>
    </row>
    <row r="7" spans="1:3">
      <c r="A7" s="95">
        <f t="shared" si="0"/>
        <v>5</v>
      </c>
      <c r="B7" s="109" t="s">
        <v>12</v>
      </c>
      <c r="C7" s="175">
        <v>0</v>
      </c>
    </row>
    <row r="8" spans="1:3" ht="30">
      <c r="A8" s="95">
        <f t="shared" si="0"/>
        <v>6</v>
      </c>
      <c r="B8" s="109" t="s">
        <v>13</v>
      </c>
      <c r="C8" s="109" t="s">
        <v>469</v>
      </c>
    </row>
    <row r="9" spans="1:3">
      <c r="A9" s="95">
        <f t="shared" si="0"/>
        <v>7</v>
      </c>
      <c r="B9" s="109" t="s">
        <v>14</v>
      </c>
      <c r="C9" s="175" t="s">
        <v>486</v>
      </c>
    </row>
    <row r="10" spans="1:3">
      <c r="A10" s="95">
        <f t="shared" si="0"/>
        <v>8</v>
      </c>
      <c r="B10" s="109" t="s">
        <v>15</v>
      </c>
      <c r="C10" s="105" t="s">
        <v>470</v>
      </c>
    </row>
    <row r="11" spans="1:3">
      <c r="A11" s="95">
        <f t="shared" si="0"/>
        <v>9</v>
      </c>
      <c r="B11" s="109" t="s">
        <v>16</v>
      </c>
      <c r="C11" s="176" t="s">
        <v>471</v>
      </c>
    </row>
    <row r="12" spans="1:3" ht="45">
      <c r="A12" s="95">
        <f t="shared" si="0"/>
        <v>10</v>
      </c>
      <c r="B12" s="176" t="s">
        <v>17</v>
      </c>
      <c r="C12" s="177" t="s">
        <v>481</v>
      </c>
    </row>
    <row r="13" spans="1:3">
      <c r="A13" s="95">
        <f t="shared" si="0"/>
        <v>11</v>
      </c>
      <c r="B13" s="109" t="s">
        <v>18</v>
      </c>
      <c r="C13" s="105" t="s">
        <v>482</v>
      </c>
    </row>
    <row r="14" spans="1:3" ht="30">
      <c r="A14" s="95">
        <f t="shared" si="0"/>
        <v>12</v>
      </c>
      <c r="B14" s="109" t="s">
        <v>20</v>
      </c>
      <c r="C14" s="109" t="s">
        <v>483</v>
      </c>
    </row>
    <row r="15" spans="1:3" ht="45">
      <c r="A15" s="95">
        <f t="shared" si="0"/>
        <v>13</v>
      </c>
      <c r="B15" s="109" t="s">
        <v>21</v>
      </c>
      <c r="C15" s="106" t="s">
        <v>484</v>
      </c>
    </row>
    <row r="16" spans="1:3" ht="30">
      <c r="A16" s="95">
        <f t="shared" si="0"/>
        <v>14</v>
      </c>
      <c r="B16" s="109" t="s">
        <v>22</v>
      </c>
      <c r="C16" s="106" t="s">
        <v>476</v>
      </c>
    </row>
    <row r="17" spans="1:3" ht="45">
      <c r="A17" s="95">
        <f t="shared" si="0"/>
        <v>15</v>
      </c>
      <c r="B17" s="109" t="s">
        <v>24</v>
      </c>
      <c r="C17" s="106" t="s">
        <v>477</v>
      </c>
    </row>
    <row r="18" spans="1:3" ht="30">
      <c r="A18" s="95">
        <f t="shared" si="0"/>
        <v>16</v>
      </c>
      <c r="B18" s="109" t="s">
        <v>26</v>
      </c>
      <c r="C18" s="106" t="s">
        <v>478</v>
      </c>
    </row>
    <row r="19" spans="1:3">
      <c r="A19" s="95">
        <f>A18+1</f>
        <v>17</v>
      </c>
      <c r="B19" s="109" t="s">
        <v>28</v>
      </c>
      <c r="C19" s="106"/>
    </row>
    <row r="20" spans="1:3">
      <c r="A20" s="95">
        <f t="shared" si="0"/>
        <v>18</v>
      </c>
      <c r="B20" s="109" t="s">
        <v>29</v>
      </c>
      <c r="C20" s="178" t="s">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Q20"/>
  <sheetViews>
    <sheetView zoomScale="80" zoomScaleNormal="80" workbookViewId="0">
      <selection activeCell="C12" sqref="C12"/>
    </sheetView>
  </sheetViews>
  <sheetFormatPr defaultColWidth="9.28515625" defaultRowHeight="15"/>
  <cols>
    <col min="1" max="1" width="9.28515625" style="17"/>
    <col min="2" max="2" width="34.7109375" style="7" bestFit="1" customWidth="1"/>
    <col min="3" max="3" width="90.28515625" style="7" customWidth="1"/>
    <col min="4" max="4" width="36.7109375" style="17" customWidth="1"/>
    <col min="5" max="16384" width="9.28515625" style="7"/>
  </cols>
  <sheetData>
    <row r="1" spans="1:4">
      <c r="A1" s="9" t="s">
        <v>0</v>
      </c>
      <c r="B1" s="9" t="s">
        <v>1</v>
      </c>
      <c r="C1" s="9" t="s">
        <v>2</v>
      </c>
      <c r="D1" s="7"/>
    </row>
    <row r="2" spans="1:4">
      <c r="A2" s="11">
        <v>0</v>
      </c>
      <c r="B2" s="8" t="s">
        <v>3</v>
      </c>
      <c r="C2" s="8" t="s">
        <v>4</v>
      </c>
      <c r="D2" s="7"/>
    </row>
    <row r="3" spans="1:4">
      <c r="A3" s="11">
        <v>1</v>
      </c>
      <c r="B3" s="8" t="s">
        <v>5</v>
      </c>
      <c r="C3" s="8" t="s">
        <v>31</v>
      </c>
      <c r="D3" s="7"/>
    </row>
    <row r="4" spans="1:4" ht="28.5">
      <c r="A4" s="11">
        <f>A3+1</f>
        <v>2</v>
      </c>
      <c r="B4" s="8" t="s">
        <v>7</v>
      </c>
      <c r="C4" s="15" t="s">
        <v>77</v>
      </c>
      <c r="D4" s="7"/>
    </row>
    <row r="5" spans="1:4">
      <c r="A5" s="11">
        <f t="shared" ref="A5:A20" si="0">A4+1</f>
        <v>3</v>
      </c>
      <c r="B5" s="8" t="s">
        <v>8</v>
      </c>
      <c r="C5" s="12" t="s">
        <v>32</v>
      </c>
      <c r="D5" s="7"/>
    </row>
    <row r="6" spans="1:4">
      <c r="A6" s="11">
        <f t="shared" si="0"/>
        <v>4</v>
      </c>
      <c r="B6" s="8" t="s">
        <v>10</v>
      </c>
      <c r="C6" s="12" t="s">
        <v>33</v>
      </c>
      <c r="D6" s="7"/>
    </row>
    <row r="7" spans="1:4">
      <c r="A7" s="11">
        <f t="shared" si="0"/>
        <v>5</v>
      </c>
      <c r="B7" s="8" t="s">
        <v>12</v>
      </c>
      <c r="C7" s="14">
        <v>90.8</v>
      </c>
      <c r="D7" s="7"/>
    </row>
    <row r="8" spans="1:4" ht="27" customHeight="1">
      <c r="A8" s="11">
        <f t="shared" si="0"/>
        <v>6</v>
      </c>
      <c r="B8" s="8" t="s">
        <v>13</v>
      </c>
      <c r="C8" s="8" t="s">
        <v>427</v>
      </c>
      <c r="D8" s="7"/>
    </row>
    <row r="9" spans="1:4" ht="30" customHeight="1">
      <c r="A9" s="11">
        <f t="shared" si="0"/>
        <v>7</v>
      </c>
      <c r="B9" s="8" t="s">
        <v>14</v>
      </c>
      <c r="C9" s="12" t="s">
        <v>34</v>
      </c>
      <c r="D9" s="7"/>
    </row>
    <row r="10" spans="1:4">
      <c r="A10" s="11">
        <f t="shared" si="0"/>
        <v>8</v>
      </c>
      <c r="B10" s="8" t="s">
        <v>15</v>
      </c>
      <c r="C10" s="12" t="s">
        <v>96</v>
      </c>
      <c r="D10" s="7"/>
    </row>
    <row r="11" spans="1:4" ht="30">
      <c r="A11" s="11">
        <f t="shared" si="0"/>
        <v>9</v>
      </c>
      <c r="B11" s="8" t="s">
        <v>16</v>
      </c>
      <c r="C11" s="12" t="s">
        <v>97</v>
      </c>
      <c r="D11" s="7"/>
    </row>
    <row r="12" spans="1:4" ht="111.75" customHeight="1">
      <c r="A12" s="11">
        <f t="shared" si="0"/>
        <v>10</v>
      </c>
      <c r="B12" s="8" t="s">
        <v>17</v>
      </c>
      <c r="C12" s="23" t="s">
        <v>137</v>
      </c>
      <c r="D12" s="7"/>
    </row>
    <row r="13" spans="1:4">
      <c r="A13" s="11">
        <f t="shared" si="0"/>
        <v>11</v>
      </c>
      <c r="B13" s="8" t="s">
        <v>18</v>
      </c>
      <c r="C13" s="12" t="s">
        <v>95</v>
      </c>
      <c r="D13" s="7"/>
    </row>
    <row r="14" spans="1:4" ht="89.25" customHeight="1">
      <c r="A14" s="11">
        <f t="shared" si="0"/>
        <v>12</v>
      </c>
      <c r="B14" s="8" t="s">
        <v>20</v>
      </c>
      <c r="C14" s="12" t="s">
        <v>135</v>
      </c>
      <c r="D14" s="7"/>
    </row>
    <row r="15" spans="1:4" ht="90">
      <c r="A15" s="11">
        <f t="shared" si="0"/>
        <v>13</v>
      </c>
      <c r="B15" s="8" t="s">
        <v>21</v>
      </c>
      <c r="C15" s="12" t="s">
        <v>101</v>
      </c>
      <c r="D15" s="7"/>
    </row>
    <row r="16" spans="1:4" ht="30">
      <c r="A16" s="11">
        <f t="shared" si="0"/>
        <v>14</v>
      </c>
      <c r="B16" s="8" t="s">
        <v>22</v>
      </c>
      <c r="C16" s="12" t="s">
        <v>23</v>
      </c>
      <c r="D16" s="7"/>
    </row>
    <row r="17" spans="1:17">
      <c r="A17" s="11">
        <f t="shared" si="0"/>
        <v>15</v>
      </c>
      <c r="B17" s="8" t="s">
        <v>24</v>
      </c>
      <c r="C17" s="12" t="s">
        <v>25</v>
      </c>
      <c r="D17" s="7"/>
    </row>
    <row r="18" spans="1:17">
      <c r="A18" s="11">
        <f t="shared" si="0"/>
        <v>16</v>
      </c>
      <c r="B18" s="8" t="s">
        <v>26</v>
      </c>
      <c r="C18" s="23" t="s">
        <v>39</v>
      </c>
    </row>
    <row r="19" spans="1:17" ht="30">
      <c r="A19" s="11">
        <f>A18+1</f>
        <v>17</v>
      </c>
      <c r="B19" s="8" t="s">
        <v>28</v>
      </c>
      <c r="C19" s="23" t="s">
        <v>102</v>
      </c>
      <c r="M19" s="16"/>
      <c r="N19" s="16"/>
      <c r="O19" s="16"/>
      <c r="P19" s="16"/>
      <c r="Q19" s="16"/>
    </row>
    <row r="20" spans="1:17">
      <c r="A20" s="11">
        <f t="shared" si="0"/>
        <v>18</v>
      </c>
      <c r="B20" s="8" t="s">
        <v>29</v>
      </c>
      <c r="C20" s="12" t="s">
        <v>30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Q20"/>
  <sheetViews>
    <sheetView zoomScale="75" zoomScaleNormal="75" workbookViewId="0">
      <selection activeCell="C8" sqref="C8"/>
    </sheetView>
  </sheetViews>
  <sheetFormatPr defaultColWidth="9.28515625" defaultRowHeight="15.75"/>
  <cols>
    <col min="1" max="1" width="9.28515625" style="2"/>
    <col min="2" max="2" width="34.7109375" style="1" bestFit="1" customWidth="1"/>
    <col min="3" max="3" width="90.28515625" style="1" customWidth="1"/>
    <col min="4" max="4" width="109.28515625" style="2" customWidth="1"/>
    <col min="5" max="16384" width="9.28515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c r="A4" s="11">
        <f>A3+1</f>
        <v>2</v>
      </c>
      <c r="B4" s="8" t="s">
        <v>7</v>
      </c>
      <c r="C4" s="10" t="s">
        <v>78</v>
      </c>
      <c r="D4" s="1"/>
    </row>
    <row r="5" spans="1:4">
      <c r="A5" s="11">
        <f t="shared" ref="A5:A20" si="0">A4+1</f>
        <v>3</v>
      </c>
      <c r="B5" s="8" t="s">
        <v>8</v>
      </c>
      <c r="C5" s="12" t="s">
        <v>147</v>
      </c>
      <c r="D5" s="1"/>
    </row>
    <row r="6" spans="1:4">
      <c r="A6" s="11">
        <f t="shared" si="0"/>
        <v>4</v>
      </c>
      <c r="B6" s="8" t="s">
        <v>10</v>
      </c>
      <c r="C6" s="12" t="s">
        <v>11</v>
      </c>
      <c r="D6" s="1"/>
    </row>
    <row r="7" spans="1:4">
      <c r="A7" s="11">
        <f t="shared" si="0"/>
        <v>5</v>
      </c>
      <c r="B7" s="8" t="s">
        <v>12</v>
      </c>
      <c r="C7" s="14">
        <v>0</v>
      </c>
      <c r="D7" s="1"/>
    </row>
    <row r="8" spans="1:4" ht="31.5" customHeight="1">
      <c r="A8" s="11">
        <f t="shared" si="0"/>
        <v>6</v>
      </c>
      <c r="B8" s="8" t="s">
        <v>13</v>
      </c>
      <c r="C8" s="12" t="s">
        <v>443</v>
      </c>
      <c r="D8" s="1"/>
    </row>
    <row r="9" spans="1:4" ht="30" customHeight="1">
      <c r="A9" s="11">
        <f t="shared" si="0"/>
        <v>7</v>
      </c>
      <c r="B9" s="8" t="s">
        <v>14</v>
      </c>
      <c r="C9" s="12" t="s">
        <v>434</v>
      </c>
      <c r="D9" s="1"/>
    </row>
    <row r="10" spans="1:4">
      <c r="A10" s="11">
        <f t="shared" si="0"/>
        <v>8</v>
      </c>
      <c r="B10" s="8" t="s">
        <v>15</v>
      </c>
      <c r="C10" s="12" t="s">
        <v>96</v>
      </c>
      <c r="D10" s="1"/>
    </row>
    <row r="11" spans="1:4" ht="33" customHeight="1">
      <c r="A11" s="11">
        <f t="shared" si="0"/>
        <v>9</v>
      </c>
      <c r="B11" s="8" t="s">
        <v>16</v>
      </c>
      <c r="C11" s="12" t="s">
        <v>97</v>
      </c>
      <c r="D11" s="1"/>
    </row>
    <row r="12" spans="1:4" ht="52.5" customHeight="1">
      <c r="A12" s="11">
        <f t="shared" si="0"/>
        <v>10</v>
      </c>
      <c r="B12" s="8" t="s">
        <v>17</v>
      </c>
      <c r="C12" s="23" t="s">
        <v>103</v>
      </c>
      <c r="D12" s="4"/>
    </row>
    <row r="13" spans="1:4">
      <c r="A13" s="11">
        <f t="shared" si="0"/>
        <v>11</v>
      </c>
      <c r="B13" s="8" t="s">
        <v>18</v>
      </c>
      <c r="C13" s="12" t="s">
        <v>94</v>
      </c>
      <c r="D13" s="1"/>
    </row>
    <row r="14" spans="1:4" ht="30">
      <c r="A14" s="11">
        <f t="shared" si="0"/>
        <v>12</v>
      </c>
      <c r="B14" s="8" t="s">
        <v>20</v>
      </c>
      <c r="C14" s="23" t="s">
        <v>104</v>
      </c>
      <c r="D14" s="1"/>
    </row>
    <row r="15" spans="1:4" ht="45">
      <c r="A15" s="11">
        <f t="shared" si="0"/>
        <v>13</v>
      </c>
      <c r="B15" s="8" t="s">
        <v>21</v>
      </c>
      <c r="C15" s="23" t="s">
        <v>105</v>
      </c>
      <c r="D15" s="1"/>
    </row>
    <row r="16" spans="1:4" ht="30">
      <c r="A16" s="11">
        <f t="shared" si="0"/>
        <v>14</v>
      </c>
      <c r="B16" s="8" t="s">
        <v>22</v>
      </c>
      <c r="C16" s="12" t="s">
        <v>35</v>
      </c>
      <c r="D16" s="1"/>
    </row>
    <row r="17" spans="1:17">
      <c r="A17" s="11">
        <f t="shared" si="0"/>
        <v>15</v>
      </c>
      <c r="B17" s="8" t="s">
        <v>24</v>
      </c>
      <c r="C17" s="23" t="s">
        <v>25</v>
      </c>
      <c r="D17" s="1"/>
    </row>
    <row r="18" spans="1:17">
      <c r="A18" s="11">
        <f t="shared" si="0"/>
        <v>16</v>
      </c>
      <c r="B18" s="8" t="s">
        <v>26</v>
      </c>
      <c r="C18" s="23" t="s">
        <v>134</v>
      </c>
    </row>
    <row r="19" spans="1:17" ht="30">
      <c r="A19" s="11">
        <f>A18+1</f>
        <v>17</v>
      </c>
      <c r="B19" s="8" t="s">
        <v>28</v>
      </c>
      <c r="C19" s="23" t="s">
        <v>106</v>
      </c>
      <c r="M19" s="3"/>
      <c r="N19" s="3"/>
      <c r="O19" s="3"/>
      <c r="P19" s="3"/>
      <c r="Q19" s="3"/>
    </row>
    <row r="20" spans="1:17">
      <c r="A20" s="11">
        <f t="shared" si="0"/>
        <v>18</v>
      </c>
      <c r="B20" s="8" t="s">
        <v>29</v>
      </c>
      <c r="C20" s="12" t="s">
        <v>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20"/>
  <sheetViews>
    <sheetView zoomScale="75" zoomScaleNormal="75" workbookViewId="0">
      <selection activeCell="C8" sqref="C8"/>
    </sheetView>
  </sheetViews>
  <sheetFormatPr defaultColWidth="9.28515625" defaultRowHeight="15"/>
  <cols>
    <col min="1" max="1" width="9.28515625" style="20"/>
    <col min="2" max="2" width="37" style="21" bestFit="1" customWidth="1"/>
    <col min="3" max="3" width="68" style="22" customWidth="1"/>
    <col min="4" max="4" width="87.28515625" style="18" customWidth="1"/>
    <col min="5" max="16384" width="9.28515625" style="19"/>
  </cols>
  <sheetData>
    <row r="1" spans="1:4">
      <c r="A1" s="9" t="s">
        <v>0</v>
      </c>
      <c r="B1" s="9" t="s">
        <v>1</v>
      </c>
      <c r="C1" s="9" t="s">
        <v>2</v>
      </c>
      <c r="D1" s="19"/>
    </row>
    <row r="2" spans="1:4">
      <c r="A2" s="11">
        <v>0</v>
      </c>
      <c r="B2" s="8" t="s">
        <v>3</v>
      </c>
      <c r="C2" s="8" t="s">
        <v>4</v>
      </c>
      <c r="D2" s="19"/>
    </row>
    <row r="3" spans="1:4">
      <c r="A3" s="11">
        <v>1</v>
      </c>
      <c r="B3" s="8" t="s">
        <v>5</v>
      </c>
      <c r="C3" s="8" t="s">
        <v>31</v>
      </c>
      <c r="D3" s="19"/>
    </row>
    <row r="4" spans="1:4" ht="28.5">
      <c r="A4" s="11">
        <f>A3+1</f>
        <v>2</v>
      </c>
      <c r="B4" s="8" t="s">
        <v>7</v>
      </c>
      <c r="C4" s="15" t="s">
        <v>79</v>
      </c>
      <c r="D4" s="57"/>
    </row>
    <row r="5" spans="1:4">
      <c r="A5" s="11">
        <f t="shared" ref="A5:A20" si="0">A4+1</f>
        <v>3</v>
      </c>
      <c r="B5" s="8" t="s">
        <v>8</v>
      </c>
      <c r="C5" s="12" t="s">
        <v>36</v>
      </c>
      <c r="D5" s="19"/>
    </row>
    <row r="6" spans="1:4">
      <c r="A6" s="11">
        <f t="shared" si="0"/>
        <v>4</v>
      </c>
      <c r="B6" s="8" t="s">
        <v>10</v>
      </c>
      <c r="C6" s="12" t="s">
        <v>37</v>
      </c>
      <c r="D6" s="19"/>
    </row>
    <row r="7" spans="1:4">
      <c r="A7" s="11">
        <f t="shared" si="0"/>
        <v>5</v>
      </c>
      <c r="B7" s="8" t="s">
        <v>12</v>
      </c>
      <c r="C7" s="14">
        <v>0</v>
      </c>
      <c r="D7" s="19"/>
    </row>
    <row r="8" spans="1:4" ht="35.65" customHeight="1">
      <c r="A8" s="11">
        <f t="shared" si="0"/>
        <v>6</v>
      </c>
      <c r="B8" s="8" t="s">
        <v>13</v>
      </c>
      <c r="C8" s="12" t="s">
        <v>428</v>
      </c>
      <c r="D8" s="19"/>
    </row>
    <row r="9" spans="1:4" ht="28.5" customHeight="1">
      <c r="A9" s="11">
        <f t="shared" si="0"/>
        <v>7</v>
      </c>
      <c r="B9" s="29" t="s">
        <v>14</v>
      </c>
      <c r="C9" s="12" t="s">
        <v>38</v>
      </c>
      <c r="D9" s="19"/>
    </row>
    <row r="10" spans="1:4">
      <c r="A10" s="11">
        <f t="shared" si="0"/>
        <v>8</v>
      </c>
      <c r="B10" s="29" t="s">
        <v>15</v>
      </c>
      <c r="C10" s="12" t="s">
        <v>96</v>
      </c>
      <c r="D10" s="19"/>
    </row>
    <row r="11" spans="1:4" ht="45">
      <c r="A11" s="11">
        <f t="shared" si="0"/>
        <v>9</v>
      </c>
      <c r="B11" s="29" t="s">
        <v>16</v>
      </c>
      <c r="C11" s="12" t="s">
        <v>97</v>
      </c>
      <c r="D11" s="19"/>
    </row>
    <row r="12" spans="1:4" ht="46.5" customHeight="1">
      <c r="A12" s="11">
        <f t="shared" si="0"/>
        <v>10</v>
      </c>
      <c r="B12" s="29" t="s">
        <v>17</v>
      </c>
      <c r="C12" s="28" t="s">
        <v>107</v>
      </c>
      <c r="D12" s="13"/>
    </row>
    <row r="13" spans="1:4">
      <c r="A13" s="11">
        <f t="shared" si="0"/>
        <v>11</v>
      </c>
      <c r="B13" s="29" t="s">
        <v>18</v>
      </c>
      <c r="C13" s="28" t="s">
        <v>95</v>
      </c>
      <c r="D13" s="19"/>
    </row>
    <row r="14" spans="1:4" ht="90">
      <c r="A14" s="11">
        <f t="shared" si="0"/>
        <v>12</v>
      </c>
      <c r="B14" s="29" t="s">
        <v>20</v>
      </c>
      <c r="C14" s="28" t="s">
        <v>108</v>
      </c>
      <c r="D14" s="13"/>
    </row>
    <row r="15" spans="1:4" ht="105">
      <c r="A15" s="11">
        <f t="shared" si="0"/>
        <v>13</v>
      </c>
      <c r="B15" s="29" t="s">
        <v>21</v>
      </c>
      <c r="C15" s="28" t="s">
        <v>138</v>
      </c>
      <c r="D15" s="19"/>
    </row>
    <row r="16" spans="1:4" ht="30">
      <c r="A16" s="11">
        <f t="shared" si="0"/>
        <v>14</v>
      </c>
      <c r="B16" s="29" t="s">
        <v>22</v>
      </c>
      <c r="C16" s="27" t="s">
        <v>23</v>
      </c>
      <c r="D16" s="19"/>
    </row>
    <row r="17" spans="1:4">
      <c r="A17" s="11">
        <f t="shared" si="0"/>
        <v>15</v>
      </c>
      <c r="B17" s="29" t="s">
        <v>24</v>
      </c>
      <c r="C17" s="28" t="s">
        <v>25</v>
      </c>
      <c r="D17" s="19"/>
    </row>
    <row r="18" spans="1:4">
      <c r="A18" s="11">
        <f t="shared" si="0"/>
        <v>16</v>
      </c>
      <c r="B18" s="29" t="s">
        <v>26</v>
      </c>
      <c r="C18" s="28" t="s">
        <v>39</v>
      </c>
      <c r="D18" s="19"/>
    </row>
    <row r="19" spans="1:4" ht="30">
      <c r="A19" s="11">
        <f>A18+1</f>
        <v>17</v>
      </c>
      <c r="B19" s="29" t="s">
        <v>28</v>
      </c>
      <c r="C19" s="28" t="s">
        <v>109</v>
      </c>
      <c r="D19" s="19"/>
    </row>
    <row r="20" spans="1:4">
      <c r="A20" s="11">
        <f t="shared" si="0"/>
        <v>18</v>
      </c>
      <c r="B20" s="29" t="s">
        <v>29</v>
      </c>
      <c r="C20" s="28" t="s">
        <v>30</v>
      </c>
      <c r="D20" s="1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Q20"/>
  <sheetViews>
    <sheetView zoomScale="75" zoomScaleNormal="75" workbookViewId="0">
      <selection activeCell="C12" sqref="C12"/>
    </sheetView>
  </sheetViews>
  <sheetFormatPr defaultColWidth="9.28515625" defaultRowHeight="15.75"/>
  <cols>
    <col min="1" max="1" width="9.28515625" style="2"/>
    <col min="2" max="2" width="34.7109375" style="1" bestFit="1" customWidth="1"/>
    <col min="3" max="3" width="90.28515625" style="1" customWidth="1"/>
    <col min="4" max="4" width="36.7109375" style="2" customWidth="1"/>
    <col min="5" max="16384" width="9.28515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ht="28.5">
      <c r="A4" s="11">
        <f>A3+1</f>
        <v>2</v>
      </c>
      <c r="B4" s="8" t="s">
        <v>7</v>
      </c>
      <c r="C4" s="10" t="s">
        <v>80</v>
      </c>
      <c r="D4" s="60"/>
    </row>
    <row r="5" spans="1:4">
      <c r="A5" s="11">
        <f t="shared" ref="A5:A20" si="0">A4+1</f>
        <v>3</v>
      </c>
      <c r="B5" s="8" t="s">
        <v>8</v>
      </c>
      <c r="C5" s="12" t="s">
        <v>147</v>
      </c>
      <c r="D5" s="1"/>
    </row>
    <row r="6" spans="1:4">
      <c r="A6" s="11">
        <f t="shared" si="0"/>
        <v>4</v>
      </c>
      <c r="B6" s="8" t="s">
        <v>10</v>
      </c>
      <c r="C6" s="12" t="s">
        <v>11</v>
      </c>
      <c r="D6" s="1"/>
    </row>
    <row r="7" spans="1:4">
      <c r="A7" s="11">
        <f t="shared" si="0"/>
        <v>5</v>
      </c>
      <c r="B7" s="8" t="s">
        <v>12</v>
      </c>
      <c r="C7" s="14">
        <v>0</v>
      </c>
      <c r="D7" s="1"/>
    </row>
    <row r="8" spans="1:4" ht="27" customHeight="1">
      <c r="A8" s="11">
        <f t="shared" si="0"/>
        <v>6</v>
      </c>
      <c r="B8" s="8" t="s">
        <v>13</v>
      </c>
      <c r="C8" s="12" t="s">
        <v>429</v>
      </c>
      <c r="D8" s="1"/>
    </row>
    <row r="9" spans="1:4" ht="30" customHeight="1">
      <c r="A9" s="11">
        <f t="shared" si="0"/>
        <v>7</v>
      </c>
      <c r="B9" s="8" t="s">
        <v>14</v>
      </c>
      <c r="C9" s="12" t="s">
        <v>430</v>
      </c>
      <c r="D9" s="1"/>
    </row>
    <row r="10" spans="1:4">
      <c r="A10" s="11">
        <f t="shared" si="0"/>
        <v>8</v>
      </c>
      <c r="B10" s="8" t="s">
        <v>15</v>
      </c>
      <c r="C10" s="12" t="s">
        <v>96</v>
      </c>
      <c r="D10" s="1"/>
    </row>
    <row r="11" spans="1:4" ht="33" customHeight="1">
      <c r="A11" s="11">
        <f t="shared" si="0"/>
        <v>9</v>
      </c>
      <c r="B11" s="8" t="s">
        <v>16</v>
      </c>
      <c r="C11" s="12" t="s">
        <v>97</v>
      </c>
      <c r="D11" s="1"/>
    </row>
    <row r="12" spans="1:4" ht="165">
      <c r="A12" s="11">
        <f t="shared" si="0"/>
        <v>10</v>
      </c>
      <c r="B12" s="8" t="s">
        <v>17</v>
      </c>
      <c r="C12" s="63" t="s">
        <v>110</v>
      </c>
      <c r="D12" s="1"/>
    </row>
    <row r="13" spans="1:4">
      <c r="A13" s="11">
        <f t="shared" si="0"/>
        <v>11</v>
      </c>
      <c r="B13" s="8" t="s">
        <v>18</v>
      </c>
      <c r="C13" s="12" t="s">
        <v>94</v>
      </c>
      <c r="D13" s="1"/>
    </row>
    <row r="14" spans="1:4" ht="30">
      <c r="A14" s="11">
        <f t="shared" si="0"/>
        <v>12</v>
      </c>
      <c r="B14" s="8" t="s">
        <v>20</v>
      </c>
      <c r="C14" s="23" t="s">
        <v>98</v>
      </c>
      <c r="D14" s="1"/>
    </row>
    <row r="15" spans="1:4" ht="60">
      <c r="A15" s="11">
        <f t="shared" si="0"/>
        <v>13</v>
      </c>
      <c r="B15" s="8" t="s">
        <v>21</v>
      </c>
      <c r="C15" s="23" t="s">
        <v>111</v>
      </c>
      <c r="D15" s="1"/>
    </row>
    <row r="16" spans="1:4" ht="30">
      <c r="A16" s="11">
        <f t="shared" si="0"/>
        <v>14</v>
      </c>
      <c r="B16" s="8" t="s">
        <v>22</v>
      </c>
      <c r="C16" s="12" t="s">
        <v>35</v>
      </c>
      <c r="D16" s="1"/>
    </row>
    <row r="17" spans="1:17">
      <c r="A17" s="11">
        <f t="shared" si="0"/>
        <v>15</v>
      </c>
      <c r="B17" s="8" t="s">
        <v>24</v>
      </c>
      <c r="C17" s="23" t="s">
        <v>25</v>
      </c>
      <c r="D17" s="1"/>
    </row>
    <row r="18" spans="1:17">
      <c r="A18" s="11">
        <f t="shared" si="0"/>
        <v>16</v>
      </c>
      <c r="B18" s="8" t="s">
        <v>26</v>
      </c>
      <c r="C18" s="23" t="s">
        <v>27</v>
      </c>
    </row>
    <row r="19" spans="1:17" ht="30">
      <c r="A19" s="11">
        <f>A18+1</f>
        <v>17</v>
      </c>
      <c r="B19" s="8" t="s">
        <v>28</v>
      </c>
      <c r="C19" s="23" t="s">
        <v>112</v>
      </c>
      <c r="M19" s="3"/>
      <c r="N19" s="3"/>
      <c r="O19" s="3"/>
      <c r="P19" s="3"/>
      <c r="Q19" s="3"/>
    </row>
    <row r="20" spans="1:17">
      <c r="A20" s="11">
        <f t="shared" si="0"/>
        <v>18</v>
      </c>
      <c r="B20" s="8" t="s">
        <v>29</v>
      </c>
      <c r="C20" s="12" t="s">
        <v>30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Q20"/>
  <sheetViews>
    <sheetView topLeftCell="B1" zoomScale="75" zoomScaleNormal="75" workbookViewId="0">
      <selection activeCell="C12" sqref="C12"/>
    </sheetView>
  </sheetViews>
  <sheetFormatPr defaultColWidth="9.28515625" defaultRowHeight="15.75"/>
  <cols>
    <col min="1" max="1" width="9.28515625" style="2"/>
    <col min="2" max="2" width="34.7109375" style="1" bestFit="1" customWidth="1"/>
    <col min="3" max="3" width="90.28515625" style="1" customWidth="1"/>
    <col min="4" max="4" width="70.42578125" style="2" customWidth="1"/>
    <col min="5" max="16384" width="9.28515625" style="1"/>
  </cols>
  <sheetData>
    <row r="1" spans="1:4">
      <c r="A1" s="9" t="s">
        <v>0</v>
      </c>
      <c r="B1" s="9" t="s">
        <v>1</v>
      </c>
      <c r="C1" s="9" t="s">
        <v>2</v>
      </c>
      <c r="D1" s="1"/>
    </row>
    <row r="2" spans="1:4">
      <c r="A2" s="11">
        <v>0</v>
      </c>
      <c r="B2" s="8" t="s">
        <v>3</v>
      </c>
      <c r="C2" s="8" t="s">
        <v>4</v>
      </c>
      <c r="D2" s="1"/>
    </row>
    <row r="3" spans="1:4">
      <c r="A3" s="11">
        <v>1</v>
      </c>
      <c r="B3" s="8" t="s">
        <v>5</v>
      </c>
      <c r="C3" s="8" t="s">
        <v>31</v>
      </c>
      <c r="D3" s="1"/>
    </row>
    <row r="4" spans="1:4" ht="28.5">
      <c r="A4" s="11">
        <f>A3+1</f>
        <v>2</v>
      </c>
      <c r="B4" s="8" t="s">
        <v>7</v>
      </c>
      <c r="C4" s="15" t="s">
        <v>81</v>
      </c>
      <c r="D4" s="8"/>
    </row>
    <row r="5" spans="1:4">
      <c r="A5" s="11">
        <f t="shared" ref="A5:A20" si="0">A4+1</f>
        <v>3</v>
      </c>
      <c r="B5" s="8" t="s">
        <v>8</v>
      </c>
      <c r="C5" s="12" t="s">
        <v>113</v>
      </c>
      <c r="D5" s="1"/>
    </row>
    <row r="6" spans="1:4">
      <c r="A6" s="11">
        <f t="shared" si="0"/>
        <v>4</v>
      </c>
      <c r="B6" s="8" t="s">
        <v>10</v>
      </c>
      <c r="C6" s="12" t="s">
        <v>33</v>
      </c>
      <c r="D6" s="1"/>
    </row>
    <row r="7" spans="1:4">
      <c r="A7" s="11">
        <f t="shared" si="0"/>
        <v>5</v>
      </c>
      <c r="B7" s="8" t="s">
        <v>12</v>
      </c>
      <c r="C7" s="14">
        <v>90.8</v>
      </c>
      <c r="D7" s="1"/>
    </row>
    <row r="8" spans="1:4" ht="27" customHeight="1">
      <c r="A8" s="11">
        <f t="shared" si="0"/>
        <v>6</v>
      </c>
      <c r="B8" s="8" t="s">
        <v>13</v>
      </c>
      <c r="C8" s="12" t="s">
        <v>431</v>
      </c>
      <c r="D8" s="1"/>
    </row>
    <row r="9" spans="1:4" ht="30" customHeight="1">
      <c r="A9" s="11">
        <f t="shared" si="0"/>
        <v>7</v>
      </c>
      <c r="B9" s="8" t="s">
        <v>14</v>
      </c>
      <c r="C9" s="12" t="s">
        <v>40</v>
      </c>
      <c r="D9" s="1"/>
    </row>
    <row r="10" spans="1:4">
      <c r="A10" s="11">
        <f t="shared" si="0"/>
        <v>8</v>
      </c>
      <c r="B10" s="8" t="s">
        <v>15</v>
      </c>
      <c r="C10" s="12" t="s">
        <v>96</v>
      </c>
      <c r="D10" s="1"/>
    </row>
    <row r="11" spans="1:4" ht="33" customHeight="1">
      <c r="A11" s="11">
        <f t="shared" si="0"/>
        <v>9</v>
      </c>
      <c r="B11" s="8" t="s">
        <v>16</v>
      </c>
      <c r="C11" s="12" t="s">
        <v>97</v>
      </c>
      <c r="D11" s="1"/>
    </row>
    <row r="12" spans="1:4" ht="165">
      <c r="A12" s="11">
        <f t="shared" si="0"/>
        <v>10</v>
      </c>
      <c r="B12" s="8" t="s">
        <v>17</v>
      </c>
      <c r="C12" s="63" t="s">
        <v>114</v>
      </c>
      <c r="D12" s="1"/>
    </row>
    <row r="13" spans="1:4">
      <c r="A13" s="11">
        <f t="shared" si="0"/>
        <v>11</v>
      </c>
      <c r="B13" s="8" t="s">
        <v>18</v>
      </c>
      <c r="C13" s="12" t="s">
        <v>95</v>
      </c>
      <c r="D13" s="1"/>
    </row>
    <row r="14" spans="1:4" ht="83.25" customHeight="1">
      <c r="A14" s="11">
        <f t="shared" si="0"/>
        <v>12</v>
      </c>
      <c r="B14" s="8" t="s">
        <v>20</v>
      </c>
      <c r="C14" s="12" t="s">
        <v>115</v>
      </c>
      <c r="D14" s="1"/>
    </row>
    <row r="15" spans="1:4" ht="90">
      <c r="A15" s="11">
        <f t="shared" si="0"/>
        <v>13</v>
      </c>
      <c r="B15" s="8" t="s">
        <v>21</v>
      </c>
      <c r="C15" s="12" t="s">
        <v>116</v>
      </c>
      <c r="D15" s="1"/>
    </row>
    <row r="16" spans="1:4" ht="30">
      <c r="A16" s="11">
        <f t="shared" si="0"/>
        <v>14</v>
      </c>
      <c r="B16" s="8" t="s">
        <v>22</v>
      </c>
      <c r="C16" s="12" t="s">
        <v>23</v>
      </c>
      <c r="D16" s="1"/>
    </row>
    <row r="17" spans="1:17">
      <c r="A17" s="11">
        <f t="shared" si="0"/>
        <v>15</v>
      </c>
      <c r="B17" s="8" t="s">
        <v>24</v>
      </c>
      <c r="C17" s="23" t="s">
        <v>25</v>
      </c>
      <c r="D17" s="1"/>
    </row>
    <row r="18" spans="1:17">
      <c r="A18" s="11">
        <f t="shared" si="0"/>
        <v>16</v>
      </c>
      <c r="B18" s="8" t="s">
        <v>26</v>
      </c>
      <c r="C18" s="23" t="s">
        <v>39</v>
      </c>
    </row>
    <row r="19" spans="1:17" ht="30">
      <c r="A19" s="11">
        <f>A18+1</f>
        <v>17</v>
      </c>
      <c r="B19" s="8" t="s">
        <v>28</v>
      </c>
      <c r="C19" s="23" t="s">
        <v>139</v>
      </c>
      <c r="M19" s="3"/>
      <c r="N19" s="3"/>
      <c r="O19" s="3"/>
      <c r="P19" s="3"/>
      <c r="Q19" s="3"/>
    </row>
    <row r="20" spans="1:17">
      <c r="A20" s="11">
        <f t="shared" si="0"/>
        <v>18</v>
      </c>
      <c r="B20" s="8" t="s">
        <v>29</v>
      </c>
      <c r="C20" s="12" t="s">
        <v>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Q20"/>
  <sheetViews>
    <sheetView zoomScale="75" zoomScaleNormal="75" workbookViewId="0">
      <selection activeCell="C12" sqref="C12"/>
    </sheetView>
  </sheetViews>
  <sheetFormatPr defaultColWidth="9.28515625" defaultRowHeight="15.75"/>
  <cols>
    <col min="1" max="1" width="9.28515625" style="2"/>
    <col min="2" max="2" width="34.7109375" style="1" bestFit="1" customWidth="1"/>
    <col min="3" max="3" width="90.28515625" style="1" customWidth="1"/>
    <col min="4" max="4" width="83.42578125" style="2" customWidth="1"/>
    <col min="5" max="16384" width="9.28515625" style="1"/>
  </cols>
  <sheetData>
    <row r="1" spans="1:4">
      <c r="A1" s="9" t="s">
        <v>0</v>
      </c>
      <c r="B1" s="9" t="s">
        <v>1</v>
      </c>
      <c r="C1" s="9" t="s">
        <v>2</v>
      </c>
      <c r="D1" s="1"/>
    </row>
    <row r="2" spans="1:4">
      <c r="A2" s="11">
        <v>0</v>
      </c>
      <c r="B2" s="8" t="s">
        <v>3</v>
      </c>
      <c r="C2" s="8" t="s">
        <v>4</v>
      </c>
      <c r="D2" s="1"/>
    </row>
    <row r="3" spans="1:4">
      <c r="A3" s="11">
        <v>1</v>
      </c>
      <c r="B3" s="8" t="s">
        <v>5</v>
      </c>
      <c r="C3" s="8" t="s">
        <v>6</v>
      </c>
      <c r="D3" s="1"/>
    </row>
    <row r="4" spans="1:4">
      <c r="A4" s="11">
        <f>A3+1</f>
        <v>2</v>
      </c>
      <c r="B4" s="8" t="s">
        <v>7</v>
      </c>
      <c r="C4" s="10" t="s">
        <v>82</v>
      </c>
      <c r="D4" s="1"/>
    </row>
    <row r="5" spans="1:4">
      <c r="A5" s="11">
        <f t="shared" ref="A5:A20" si="0">A4+1</f>
        <v>3</v>
      </c>
      <c r="B5" s="8" t="s">
        <v>8</v>
      </c>
      <c r="C5" s="12" t="s">
        <v>147</v>
      </c>
      <c r="D5" s="1"/>
    </row>
    <row r="6" spans="1:4">
      <c r="A6" s="11">
        <f t="shared" si="0"/>
        <v>4</v>
      </c>
      <c r="B6" s="8" t="s">
        <v>10</v>
      </c>
      <c r="C6" s="12" t="s">
        <v>11</v>
      </c>
      <c r="D6" s="1"/>
    </row>
    <row r="7" spans="1:4">
      <c r="A7" s="11">
        <f t="shared" si="0"/>
        <v>5</v>
      </c>
      <c r="B7" s="8" t="s">
        <v>12</v>
      </c>
      <c r="C7" s="14">
        <v>0</v>
      </c>
      <c r="D7" s="1"/>
    </row>
    <row r="8" spans="1:4" ht="27" customHeight="1">
      <c r="A8" s="11">
        <f t="shared" si="0"/>
        <v>6</v>
      </c>
      <c r="B8" s="8" t="s">
        <v>13</v>
      </c>
      <c r="C8" s="12" t="s">
        <v>41</v>
      </c>
      <c r="D8" s="1"/>
    </row>
    <row r="9" spans="1:4" ht="30" customHeight="1">
      <c r="A9" s="11">
        <f t="shared" si="0"/>
        <v>7</v>
      </c>
      <c r="B9" s="8" t="s">
        <v>14</v>
      </c>
      <c r="C9" s="12" t="s">
        <v>432</v>
      </c>
      <c r="D9" s="1"/>
    </row>
    <row r="10" spans="1:4">
      <c r="A10" s="11">
        <f t="shared" si="0"/>
        <v>8</v>
      </c>
      <c r="B10" s="8" t="s">
        <v>15</v>
      </c>
      <c r="C10" s="12" t="s">
        <v>96</v>
      </c>
      <c r="D10" s="1"/>
    </row>
    <row r="11" spans="1:4" ht="33" customHeight="1">
      <c r="A11" s="11">
        <f t="shared" si="0"/>
        <v>9</v>
      </c>
      <c r="B11" s="8" t="s">
        <v>16</v>
      </c>
      <c r="C11" s="12" t="s">
        <v>97</v>
      </c>
      <c r="D11" s="1"/>
    </row>
    <row r="12" spans="1:4" ht="255">
      <c r="A12" s="11">
        <f t="shared" si="0"/>
        <v>10</v>
      </c>
      <c r="B12" s="8" t="s">
        <v>17</v>
      </c>
      <c r="C12" s="62" t="s">
        <v>117</v>
      </c>
      <c r="D12" s="30"/>
    </row>
    <row r="13" spans="1:4">
      <c r="A13" s="11">
        <f t="shared" si="0"/>
        <v>11</v>
      </c>
      <c r="B13" s="8" t="s">
        <v>18</v>
      </c>
      <c r="C13" s="12" t="s">
        <v>94</v>
      </c>
      <c r="D13" s="1"/>
    </row>
    <row r="14" spans="1:4" ht="60">
      <c r="A14" s="11">
        <f t="shared" si="0"/>
        <v>12</v>
      </c>
      <c r="B14" s="8" t="s">
        <v>20</v>
      </c>
      <c r="C14" s="23" t="s">
        <v>118</v>
      </c>
      <c r="D14" s="1"/>
    </row>
    <row r="15" spans="1:4" ht="90">
      <c r="A15" s="11">
        <f t="shared" si="0"/>
        <v>13</v>
      </c>
      <c r="B15" s="8" t="s">
        <v>21</v>
      </c>
      <c r="C15" s="23" t="s">
        <v>119</v>
      </c>
      <c r="D15" s="13"/>
    </row>
    <row r="16" spans="1:4" ht="30">
      <c r="A16" s="11">
        <f t="shared" si="0"/>
        <v>14</v>
      </c>
      <c r="B16" s="8" t="s">
        <v>22</v>
      </c>
      <c r="C16" s="23" t="s">
        <v>35</v>
      </c>
      <c r="D16" s="1"/>
    </row>
    <row r="17" spans="1:17">
      <c r="A17" s="11">
        <f t="shared" si="0"/>
        <v>15</v>
      </c>
      <c r="B17" s="8" t="s">
        <v>24</v>
      </c>
      <c r="C17" s="23" t="s">
        <v>25</v>
      </c>
      <c r="D17" s="1"/>
    </row>
    <row r="18" spans="1:17">
      <c r="A18" s="11">
        <f t="shared" si="0"/>
        <v>16</v>
      </c>
      <c r="B18" s="8" t="s">
        <v>26</v>
      </c>
      <c r="C18" s="23" t="s">
        <v>134</v>
      </c>
    </row>
    <row r="19" spans="1:17" ht="30">
      <c r="A19" s="11">
        <f>A18+1</f>
        <v>17</v>
      </c>
      <c r="B19" s="8" t="s">
        <v>28</v>
      </c>
      <c r="C19" s="23" t="s">
        <v>120</v>
      </c>
      <c r="M19" s="3"/>
      <c r="N19" s="3"/>
      <c r="O19" s="3"/>
      <c r="P19" s="3"/>
      <c r="Q19" s="3"/>
    </row>
    <row r="20" spans="1:17">
      <c r="A20" s="11">
        <f t="shared" si="0"/>
        <v>18</v>
      </c>
      <c r="B20" s="8" t="s">
        <v>29</v>
      </c>
      <c r="C20" s="12" t="s">
        <v>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BD47590AAC47E47A6155372D075BEB0" ma:contentTypeVersion="11" ma:contentTypeDescription="Create a new document." ma:contentTypeScope="" ma:versionID="24c1b53b201ac19301c48581f1d19c2d">
  <xsd:schema xmlns:xsd="http://www.w3.org/2001/XMLSchema" xmlns:xs="http://www.w3.org/2001/XMLSchema" xmlns:p="http://schemas.microsoft.com/office/2006/metadata/properties" xmlns:ns3="8be379f2-28e8-4e37-8bc5-28b2798f7f19" xmlns:ns4="7a346aab-df7c-4193-8ac0-c3335fd467ce" targetNamespace="http://schemas.microsoft.com/office/2006/metadata/properties" ma:root="true" ma:fieldsID="bb4b16530a982a03de4e50c24550e563" ns3:_="" ns4:_="">
    <xsd:import namespace="8be379f2-28e8-4e37-8bc5-28b2798f7f19"/>
    <xsd:import namespace="7a346aab-df7c-4193-8ac0-c3335fd467c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379f2-28e8-4e37-8bc5-28b2798f7f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346aab-df7c-4193-8ac0-c3335fd467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01EE3B-D196-4B61-BB05-6486D947F68A}">
  <ds:schemaRefs>
    <ds:schemaRef ds:uri="http://schemas.microsoft.com/sharepoint/v3/contenttype/forms"/>
  </ds:schemaRefs>
</ds:datastoreItem>
</file>

<file path=customXml/itemProps2.xml><?xml version="1.0" encoding="utf-8"?>
<ds:datastoreItem xmlns:ds="http://schemas.openxmlformats.org/officeDocument/2006/customXml" ds:itemID="{977D85A5-2C7A-4E02-97BC-8977EF5178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379f2-28e8-4e37-8bc5-28b2798f7f19"/>
    <ds:schemaRef ds:uri="7a346aab-df7c-4193-8ac0-c3335fd46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31E3A-9D1D-4DB9-B1A7-4D15019E22AD}">
  <ds:schemaRefs>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 ds:uri="7a346aab-df7c-4193-8ac0-c3335fd467ce"/>
    <ds:schemaRef ds:uri="8be379f2-28e8-4e37-8bc5-28b2798f7f1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34</vt:i4>
      </vt:variant>
    </vt:vector>
  </HeadingPairs>
  <TitlesOfParts>
    <vt:vector size="34" baseType="lpstr">
      <vt:lpstr>4.11.(4.8) (1)</vt:lpstr>
      <vt:lpstr>4.11. (4.8) (2)</vt:lpstr>
      <vt:lpstr>F Specific output 4.8.1 (1)</vt:lpstr>
      <vt:lpstr>F Specific result 4.8.1 (1)</vt:lpstr>
      <vt:lpstr>F Specific output 4.8.2 (1)</vt:lpstr>
      <vt:lpstr>F Specific result 4.8.2 (1)</vt:lpstr>
      <vt:lpstr>F Specific output 4.8.3 (1)</vt:lpstr>
      <vt:lpstr>F Specific result 4.8.3 (1)</vt:lpstr>
      <vt:lpstr>F Specific output 4.8.4 (1)</vt:lpstr>
      <vt:lpstr>F Specific result 4.8.4 (1)</vt:lpstr>
      <vt:lpstr>F Specific output 4.8.5 (1)</vt:lpstr>
      <vt:lpstr>F Specific result 4.8.5 (1)</vt:lpstr>
      <vt:lpstr>F Specific output (4.8.6)(2)</vt:lpstr>
      <vt:lpstr>4.8.6,4.8.7,4.8.8,4.8.9</vt:lpstr>
      <vt:lpstr>F Specific output 4.8.6 (2)</vt:lpstr>
      <vt:lpstr>F Specific result (4.8.6)(1)</vt:lpstr>
      <vt:lpstr>Sr4.8.6(2),4.8.7(2),4.8.8(1)</vt:lpstr>
      <vt:lpstr>F Specific result (4.8.6)(3)</vt:lpstr>
      <vt:lpstr>F Specific result (4.8.6)(4)</vt:lpstr>
      <vt:lpstr>F Specific output (4.8.7)(1)</vt:lpstr>
      <vt:lpstr>F Specific output (4.8.7)(3)</vt:lpstr>
      <vt:lpstr>F Specific result (4.8.7)(1)</vt:lpstr>
      <vt:lpstr>F Specific result (4.8.7)(2)</vt:lpstr>
      <vt:lpstr>F Specific result (4.8.8)(2)</vt:lpstr>
      <vt:lpstr>F Specific output (4.8.9)(2)</vt:lpstr>
      <vt:lpstr>F Specific result (4.8.9)(1)</vt:lpstr>
      <vt:lpstr>F Specific output (4.8.10)(1)</vt:lpstr>
      <vt:lpstr>F Specific result (4.8.10)(1)</vt:lpstr>
      <vt:lpstr>F Specific output 4.8.10 (2)</vt:lpstr>
      <vt:lpstr>F Specific result (4.8.10)(2)</vt:lpstr>
      <vt:lpstr>F Specific output (4.8.9) (3)</vt:lpstr>
      <vt:lpstr>F Specific result (4.8.9) (3)</vt:lpstr>
      <vt:lpstr>F specific output (4.8.6) ITI</vt:lpstr>
      <vt:lpstr>F Specific output (4.8.6)</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UsualBusiness</dc:creator>
  <cp:lastModifiedBy>Paulina Kemesyte FM</cp:lastModifiedBy>
  <cp:revision/>
  <dcterms:created xsi:type="dcterms:W3CDTF">2019-08-26T08:32:57Z</dcterms:created>
  <dcterms:modified xsi:type="dcterms:W3CDTF">2025-12-15T11:34:44Z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0x010100EBD47590AAC47E47A6155372D075BEB0</vt:lpwstr>
  </property>
</Properties>
</file>