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0A2E3BF9-BF72-4F11-9E98-1587E55D1702}" xr6:coauthVersionLast="47" xr6:coauthVersionMax="47" xr10:uidLastSave="{00000000-0000-0000-0000-000000000000}"/>
  <bookViews>
    <workbookView xWindow="-108" yWindow="-108" windowWidth="23256" windowHeight="12456" xr2:uid="{00000000-000D-0000-FFFF-FFFF00000000}"/>
  </bookViews>
  <sheets>
    <sheet name="4.3 (4.9)" sheetId="25" r:id="rId1"/>
    <sheet name="F Specific output (4.9.2)(1)" sheetId="46" r:id="rId2"/>
    <sheet name="F Specific result (4.9.2)(1)" sheetId="47" r:id="rId3"/>
    <sheet name="F Specific result (4.9.2)(2)" sheetId="48" r:id="rId4"/>
    <sheet name="F Specific output (4.9.3)(1)" sheetId="49" r:id="rId5"/>
    <sheet name="F Specific result (4.9.3)(1)" sheetId="50" r:id="rId6"/>
    <sheet name="F Specific output 4.9.4 (1)" sheetId="51" r:id="rId7"/>
    <sheet name="F Specific result 4.9.5 (1)" sheetId="53"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25" l="1"/>
  <c r="E47" i="25"/>
  <c r="E55" i="25"/>
  <c r="E51" i="25"/>
  <c r="E36" i="25"/>
  <c r="E32" i="25"/>
  <c r="E30" i="25"/>
  <c r="E28" i="25"/>
  <c r="E23" i="25"/>
  <c r="E18" i="25"/>
  <c r="E16" i="25"/>
  <c r="E14" i="25"/>
  <c r="E10" i="25"/>
  <c r="E6" i="25"/>
  <c r="C55" i="25"/>
  <c r="C51" i="25"/>
  <c r="I77" i="25"/>
  <c r="I76" i="25"/>
  <c r="I78" i="25"/>
  <c r="I71" i="25"/>
  <c r="I70" i="25"/>
  <c r="I68" i="25" l="1"/>
  <c r="C23" i="25" l="1"/>
  <c r="C18" i="25"/>
  <c r="G30" i="25"/>
  <c r="F28" i="25"/>
  <c r="C32" i="25"/>
  <c r="F32" i="25" s="1"/>
  <c r="B32" i="25" s="1"/>
  <c r="C36" i="25"/>
  <c r="F36" i="25" s="1"/>
  <c r="G82" i="25"/>
  <c r="P40" i="25"/>
  <c r="I67" i="25"/>
  <c r="H67" i="25"/>
  <c r="C67" i="25"/>
  <c r="B67" i="25"/>
  <c r="A67" i="25"/>
  <c r="I66" i="25"/>
  <c r="H66" i="25"/>
  <c r="C66" i="25"/>
  <c r="B66" i="25"/>
  <c r="A66" i="25"/>
  <c r="I65" i="25"/>
  <c r="H65" i="25"/>
  <c r="C65" i="25"/>
  <c r="B65" i="25"/>
  <c r="A65" i="25"/>
  <c r="I64" i="25"/>
  <c r="H64" i="25"/>
  <c r="C64" i="25"/>
  <c r="B64" i="25"/>
  <c r="A64" i="25"/>
  <c r="G28" i="25" l="1"/>
  <c r="B28" i="25"/>
  <c r="F30" i="25"/>
  <c r="B30" i="25" s="1"/>
  <c r="B36" i="25"/>
  <c r="G38" i="25"/>
  <c r="G34" i="25"/>
  <c r="C10" i="25"/>
  <c r="C41" i="25" s="1"/>
  <c r="F10" i="25" l="1"/>
  <c r="I74" i="25"/>
  <c r="P59" i="25"/>
  <c r="I75" i="25"/>
  <c r="C75" i="25"/>
  <c r="B75" i="25"/>
  <c r="A75" i="25"/>
  <c r="C74" i="25"/>
  <c r="B74" i="25"/>
  <c r="A74" i="25"/>
  <c r="I69" i="25"/>
  <c r="H69" i="25"/>
  <c r="C69" i="25"/>
  <c r="B69" i="25"/>
  <c r="A69" i="25"/>
  <c r="A68" i="25"/>
  <c r="C68" i="25"/>
  <c r="H68" i="25"/>
  <c r="B68" i="25"/>
  <c r="B10" i="25" l="1"/>
  <c r="G12" i="25"/>
  <c r="C6" i="25"/>
  <c r="C40" i="25" s="1"/>
  <c r="F14" i="25"/>
  <c r="B14" i="25" l="1"/>
  <c r="G14" i="25"/>
  <c r="G40" i="25" s="1"/>
  <c r="G16" i="25"/>
  <c r="G41" i="25" s="1"/>
  <c r="C79" i="25"/>
  <c r="C78" i="25"/>
  <c r="A81" i="25"/>
  <c r="A80" i="25"/>
  <c r="A79" i="25"/>
  <c r="B78" i="25"/>
  <c r="A78" i="25"/>
  <c r="A77" i="25"/>
  <c r="A76" i="25"/>
  <c r="A73" i="25"/>
  <c r="A72" i="25"/>
  <c r="A71" i="25"/>
  <c r="A70" i="25"/>
  <c r="G25" i="25" l="1"/>
  <c r="E41" i="25"/>
  <c r="F23" i="25"/>
  <c r="B23" i="25" s="1"/>
  <c r="F6" i="25"/>
  <c r="F16" i="25"/>
  <c r="G95" i="25"/>
  <c r="I95" i="25"/>
  <c r="D95" i="25"/>
  <c r="C95" i="25"/>
  <c r="B95" i="25"/>
  <c r="A95" i="25"/>
  <c r="I94" i="25"/>
  <c r="G94" i="25"/>
  <c r="D94" i="25"/>
  <c r="C94" i="25"/>
  <c r="B94" i="25"/>
  <c r="A94" i="25"/>
  <c r="I93" i="25"/>
  <c r="H93" i="25"/>
  <c r="D93" i="25"/>
  <c r="C93" i="25"/>
  <c r="B93" i="25"/>
  <c r="A93" i="25"/>
  <c r="I92" i="25"/>
  <c r="H92" i="25"/>
  <c r="D92" i="25"/>
  <c r="C92" i="25"/>
  <c r="B92" i="25"/>
  <c r="A92" i="25"/>
  <c r="I91" i="25"/>
  <c r="H91" i="25"/>
  <c r="D91" i="25"/>
  <c r="C91" i="25"/>
  <c r="B91" i="25"/>
  <c r="A91" i="25"/>
  <c r="I90" i="25"/>
  <c r="H90" i="25"/>
  <c r="D90" i="25"/>
  <c r="C90" i="25"/>
  <c r="B90" i="25"/>
  <c r="A90" i="25"/>
  <c r="I89" i="25"/>
  <c r="G89" i="25"/>
  <c r="D89" i="25"/>
  <c r="C89" i="25"/>
  <c r="B89" i="25"/>
  <c r="A89" i="25"/>
  <c r="I88" i="25"/>
  <c r="G88" i="25"/>
  <c r="D88" i="25"/>
  <c r="C88" i="25"/>
  <c r="B88" i="25"/>
  <c r="A88" i="25"/>
  <c r="I87" i="25"/>
  <c r="H87" i="25"/>
  <c r="D87" i="25"/>
  <c r="C87" i="25"/>
  <c r="B87" i="25"/>
  <c r="A87" i="25"/>
  <c r="I86" i="25"/>
  <c r="H86" i="25"/>
  <c r="D86" i="25"/>
  <c r="C86" i="25"/>
  <c r="B86" i="25"/>
  <c r="A86" i="25"/>
  <c r="I85" i="25"/>
  <c r="H85" i="25"/>
  <c r="D85" i="25"/>
  <c r="C85" i="25"/>
  <c r="B85" i="25"/>
  <c r="A85" i="25"/>
  <c r="I84" i="25"/>
  <c r="H84" i="25"/>
  <c r="D84" i="25"/>
  <c r="C84" i="25"/>
  <c r="B84" i="25"/>
  <c r="A84" i="25"/>
  <c r="C60" i="25"/>
  <c r="M59" i="25"/>
  <c r="C59" i="25"/>
  <c r="F57" i="25"/>
  <c r="F55" i="25"/>
  <c r="F51" i="25"/>
  <c r="B51" i="25" s="1"/>
  <c r="F47" i="25"/>
  <c r="F41" i="25" l="1"/>
  <c r="B6" i="25"/>
  <c r="G8" i="25"/>
  <c r="B16" i="25"/>
  <c r="H96" i="25"/>
  <c r="D96" i="25"/>
  <c r="I96" i="25"/>
  <c r="J96" i="25" s="1"/>
  <c r="E60" i="25"/>
  <c r="F60" i="25"/>
  <c r="B47" i="25"/>
  <c r="G47" i="25"/>
  <c r="G51" i="25"/>
  <c r="F59" i="25"/>
  <c r="B55" i="25"/>
  <c r="G55" i="25"/>
  <c r="B57" i="25"/>
  <c r="G57" i="25"/>
  <c r="E59" i="25"/>
  <c r="A4" i="50"/>
  <c r="A5" i="50" s="1"/>
  <c r="A6" i="50" s="1"/>
  <c r="A7" i="50" s="1"/>
  <c r="A8" i="50" s="1"/>
  <c r="A9" i="50" s="1"/>
  <c r="A10" i="50" s="1"/>
  <c r="A11" i="50" s="1"/>
  <c r="A12" i="50" s="1"/>
  <c r="A13" i="50" s="1"/>
  <c r="A14" i="50" s="1"/>
  <c r="A15" i="50" s="1"/>
  <c r="A16" i="50" s="1"/>
  <c r="A17" i="50" s="1"/>
  <c r="A18" i="50" s="1"/>
  <c r="A19" i="50" s="1"/>
  <c r="A20" i="50" s="1"/>
  <c r="A4" i="49"/>
  <c r="A5" i="49" s="1"/>
  <c r="A6" i="49" s="1"/>
  <c r="A7" i="49" s="1"/>
  <c r="A8" i="49" s="1"/>
  <c r="A9" i="49" s="1"/>
  <c r="A10" i="49" s="1"/>
  <c r="A11" i="49" s="1"/>
  <c r="A12" i="49" s="1"/>
  <c r="A13" i="49" s="1"/>
  <c r="A14" i="49" s="1"/>
  <c r="A15" i="49" s="1"/>
  <c r="A16" i="49" s="1"/>
  <c r="A17" i="49" s="1"/>
  <c r="A18" i="49" s="1"/>
  <c r="A19" i="49" s="1"/>
  <c r="A20" i="49" s="1"/>
  <c r="A4" i="48"/>
  <c r="A5" i="48" s="1"/>
  <c r="A6" i="48" s="1"/>
  <c r="A7" i="48" s="1"/>
  <c r="A8" i="48" s="1"/>
  <c r="A9" i="48" s="1"/>
  <c r="A10" i="48" s="1"/>
  <c r="A11" i="48" s="1"/>
  <c r="A12" i="48" s="1"/>
  <c r="A13" i="48" s="1"/>
  <c r="A14" i="48" s="1"/>
  <c r="A15" i="48" s="1"/>
  <c r="A16" i="48" s="1"/>
  <c r="A17" i="48" s="1"/>
  <c r="A18" i="48" s="1"/>
  <c r="A19" i="48" s="1"/>
  <c r="A20" i="48" s="1"/>
  <c r="A4" i="47"/>
  <c r="A5" i="47" s="1"/>
  <c r="A6" i="47" s="1"/>
  <c r="A7" i="47" s="1"/>
  <c r="A8" i="47" s="1"/>
  <c r="A9" i="47" s="1"/>
  <c r="A10" i="47" s="1"/>
  <c r="A11" i="47" s="1"/>
  <c r="A12" i="47" s="1"/>
  <c r="A13" i="47" s="1"/>
  <c r="A14" i="47" s="1"/>
  <c r="A15" i="47" s="1"/>
  <c r="A16" i="47" s="1"/>
  <c r="A17" i="47" s="1"/>
  <c r="A18" i="47" s="1"/>
  <c r="A19" i="47" s="1"/>
  <c r="A20" i="47" s="1"/>
  <c r="A4" i="46"/>
  <c r="A5" i="46" s="1"/>
  <c r="A6" i="46" s="1"/>
  <c r="A7" i="46" s="1"/>
  <c r="A8" i="46" s="1"/>
  <c r="A9" i="46" s="1"/>
  <c r="A10" i="46" s="1"/>
  <c r="A11" i="46" s="1"/>
  <c r="A12" i="46" s="1"/>
  <c r="A13" i="46" s="1"/>
  <c r="A14" i="46" s="1"/>
  <c r="A15" i="46" s="1"/>
  <c r="A16" i="46" s="1"/>
  <c r="A17" i="46" s="1"/>
  <c r="A18" i="46" s="1"/>
  <c r="A19" i="46" s="1"/>
  <c r="A20" i="46" s="1"/>
  <c r="G59" i="25" l="1"/>
  <c r="G60" i="25"/>
  <c r="I79" i="25" l="1"/>
  <c r="D79" i="25"/>
  <c r="I73" i="25"/>
  <c r="I81" i="25"/>
  <c r="I80" i="25"/>
  <c r="C81" i="25"/>
  <c r="C80" i="25"/>
  <c r="B81" i="25"/>
  <c r="B80" i="25"/>
  <c r="D78" i="25"/>
  <c r="D82" i="25" s="1"/>
  <c r="B79" i="25"/>
  <c r="C77" i="25"/>
  <c r="C76" i="25"/>
  <c r="B77" i="25"/>
  <c r="B76" i="25"/>
  <c r="H73" i="25"/>
  <c r="I72" i="25"/>
  <c r="H72" i="25"/>
  <c r="C73" i="25"/>
  <c r="C72" i="25"/>
  <c r="B73" i="25"/>
  <c r="B72" i="25"/>
  <c r="H71" i="25"/>
  <c r="H70" i="25"/>
  <c r="C71" i="25"/>
  <c r="C70" i="25"/>
  <c r="B71" i="25"/>
  <c r="B70" i="25"/>
  <c r="I82" i="25" l="1"/>
  <c r="J82" i="25" s="1"/>
  <c r="H82" i="25"/>
  <c r="E40" i="25" l="1"/>
  <c r="G20" i="25" l="1"/>
  <c r="F18" i="25"/>
  <c r="F40" i="25" s="1"/>
  <c r="M40" i="25"/>
  <c r="P61" i="25"/>
  <c r="B18" i="25" l="1"/>
  <c r="I98" i="25"/>
  <c r="J98" i="25" s="1"/>
</calcChain>
</file>

<file path=xl/sharedStrings.xml><?xml version="1.0" encoding="utf-8"?>
<sst xmlns="http://schemas.openxmlformats.org/spreadsheetml/2006/main" count="754" uniqueCount="229">
  <si>
    <t>Ministry of Social Security and Labour</t>
  </si>
  <si>
    <t>Action</t>
  </si>
  <si>
    <t>Total allocation at action level (indicative)</t>
  </si>
  <si>
    <t>EU Amount (EUR)</t>
  </si>
  <si>
    <t>Intervention field</t>
  </si>
  <si>
    <t xml:space="preserve">allocation 2021- 2027 used for calculation of 2029 target </t>
  </si>
  <si>
    <t>Indicator</t>
  </si>
  <si>
    <t>Category of region</t>
  </si>
  <si>
    <t>Fund</t>
  </si>
  <si>
    <t>M.U.</t>
  </si>
  <si>
    <t>Baseline</t>
  </si>
  <si>
    <t xml:space="preserve">Milestone 2024 </t>
  </si>
  <si>
    <t>Target 2029</t>
  </si>
  <si>
    <t>Data source</t>
  </si>
  <si>
    <t>Methodology for calculating the values for the indicator</t>
  </si>
  <si>
    <t>code and name</t>
  </si>
  <si>
    <t>co-financing rate (Eur.)</t>
  </si>
  <si>
    <t>Amount (EU+ national)(Eur.)</t>
  </si>
  <si>
    <t>Code</t>
  </si>
  <si>
    <t>Name</t>
  </si>
  <si>
    <t>value</t>
  </si>
  <si>
    <t>Year</t>
  </si>
  <si>
    <t>RCO65</t>
  </si>
  <si>
    <t>Capacity of new or modernised social housing (Naujų arba modernizuotų socialinių būstų talpumas)</t>
  </si>
  <si>
    <t>Capital region</t>
  </si>
  <si>
    <t>ERDF</t>
  </si>
  <si>
    <t>persons</t>
  </si>
  <si>
    <t>n/a</t>
  </si>
  <si>
    <t>Project data</t>
  </si>
  <si>
    <t>RCR67</t>
  </si>
  <si>
    <t>Annual users of new or modernised social housing (Naujų arba modernizuotų socialinių būstų naudotojų skaičius per metus)</t>
  </si>
  <si>
    <t>users/year</t>
  </si>
  <si>
    <t>Mid-West Region</t>
  </si>
  <si>
    <t>ERPF</t>
  </si>
  <si>
    <t>MWR</t>
  </si>
  <si>
    <t>Indicator code</t>
  </si>
  <si>
    <t>Indicator name</t>
  </si>
  <si>
    <t>Indicator M.U.</t>
  </si>
  <si>
    <t>Indicator baseline value</t>
  </si>
  <si>
    <t>Indicator baseline year</t>
  </si>
  <si>
    <t>Social enterprises that received support for business creation or development via CLLD projects (Socialinio verslo subjektai, per BIVP projektus gavę paramą socialinio verslo kūrimui ar plėtrai)</t>
  </si>
  <si>
    <t>Milestone 2024</t>
  </si>
  <si>
    <t>Row ID</t>
  </si>
  <si>
    <t>Field</t>
  </si>
  <si>
    <t>Indicator metadata</t>
  </si>
  <si>
    <t>P.S.</t>
  </si>
  <si>
    <t>Measurement unit</t>
  </si>
  <si>
    <t>Type of indicator</t>
  </si>
  <si>
    <t xml:space="preserve">Capital Region – 0
Mid-West Region – 0
</t>
  </si>
  <si>
    <t>Policy objective</t>
  </si>
  <si>
    <t>Specific objective</t>
  </si>
  <si>
    <t>Definition and concepts</t>
  </si>
  <si>
    <t>Data collection</t>
  </si>
  <si>
    <t>Time measurement achieved</t>
  </si>
  <si>
    <t>Aggregation issues</t>
  </si>
  <si>
    <t>Reporting</t>
  </si>
  <si>
    <t>Rule 1: Reporting by specific objective Forecast for selected projects and achieved values, both cumulative to date (CPR Annex VII, Table 3)</t>
  </si>
  <si>
    <t>References</t>
  </si>
  <si>
    <t>No references</t>
  </si>
  <si>
    <t>Corresponding corporate indicator</t>
  </si>
  <si>
    <t>Not required, specific product indicator</t>
  </si>
  <si>
    <t>Notes</t>
  </si>
  <si>
    <t>Examples</t>
  </si>
  <si>
    <t>No examples</t>
  </si>
  <si>
    <t>R.S.</t>
  </si>
  <si>
    <t>Capital Region – netaikoma 
Mid-West Region – netaikoma</t>
  </si>
  <si>
    <t>Rule 1: Reporting by specific objective Forecast for selected projects and achieved values, both cumulative to date (CPR Annex VII, Table 6)</t>
  </si>
  <si>
    <t>Not required, specific result indicator</t>
  </si>
  <si>
    <t>Capital Region – 971 (2019 m.)
Mid-West Region – 5.296 (2019 m.)</t>
  </si>
  <si>
    <t>Capital Region – n/a 
Mid-West Region – n/a</t>
  </si>
  <si>
    <t>Output</t>
  </si>
  <si>
    <t>Result</t>
  </si>
  <si>
    <t>Persons</t>
  </si>
  <si>
    <t>Specific objective – 4.9 Promoting the socioeconomic inclusion of marginalised communities, low income households and disadvantaged groups including people with special needs, through integrated actions including housing and social services</t>
  </si>
  <si>
    <t>Minitry of interior</t>
  </si>
  <si>
    <t>Action Veiksmas</t>
  </si>
  <si>
    <t xml:space="preserve">Target 2029 </t>
  </si>
  <si>
    <t>Value</t>
  </si>
  <si>
    <t xml:space="preserve">ERDF </t>
  </si>
  <si>
    <t>Number</t>
  </si>
  <si>
    <t>Data from projects</t>
  </si>
  <si>
    <t xml:space="preserve">It is assumed that investment in one social enterprise will be of the size of the amount allocated to social enterprise according to the measure “LEADER programme” of Rural Development Programme for Lithuania 2014-2020 (EUR 71 thousand). The target value of the indicator in 2029 is calculated by dividing the amount planned for activities by 71 thousand (9 208 705,88 / 71 000 ≈ 129). According to the  Operational Programme for the European Union Funds' Investments in 2014-2020 implementation data the actual implementation of, local development strategies started only in the second half of the fifth year of the 2014-2020 period. Therefore it is planned that in 2024 (the third year of 2021-2027 period) the milestone value will be 0 (zero).  </t>
  </si>
  <si>
    <t>RCO80</t>
  </si>
  <si>
    <t>Community-led local development strategies supported (Bendruomenės inicijuotos vietos plėtros strategijos, kurioms suteikta parama)</t>
  </si>
  <si>
    <t>strategies</t>
  </si>
  <si>
    <t xml:space="preserve">Stakeholders involved in the preparation and implementation of CLLD (Pilietinės visuomenės ir privačiojo sektoriaus subjektai, dalyvavę rengiant ir (ar) įgyvendinant BIVP strategijas)   </t>
  </si>
  <si>
    <t>Stakeholders (Pilietinės visuomenės ir privačiojo sektoriaus subjektai)</t>
  </si>
  <si>
    <t>Survey reports</t>
  </si>
  <si>
    <t>Capital</t>
  </si>
  <si>
    <t xml:space="preserve"> n/a</t>
  </si>
  <si>
    <t>Specific</t>
  </si>
  <si>
    <t>output</t>
  </si>
  <si>
    <t xml:space="preserve">PO4 </t>
  </si>
  <si>
    <t xml:space="preserve"> 4.9 Promoting the socioeconomic inclusion of marginalised communities, low income households and disadvantaged groups including people with special needs, through integrated actions including housing and social services</t>
  </si>
  <si>
    <t xml:space="preserve">Number of social business operators that have received support for the creation or development of social enterprices  in the context of the CLLD projects. Social entreprice is understood as defined in Article 2(1)(15) of the European Social Fund Plus (ESF+) Regulation. The CLLD project is a project which is being implemented or was implemented in accordance with the community-led local development strategy. A social business shall be deemed to have received support for the creation or development of a social enterprice if it has received ERDF funds and/or non-financial assistance (e.g. consultancy services) financed by the ERDF for this purpose.
</t>
  </si>
  <si>
    <t>Time measurement for achieved vaue</t>
  </si>
  <si>
    <t xml:space="preserve">
The  indicator of the CLLD project to support the creation or development of a social business operator is considered to have been achieved at the end of the project, it means by approving a report on the implementation of the project carried out by a social business operator (where the social business operator is the project promoter or partner) or after the social entrepreneurship assistance has been completed (when the social business operator is not a project promoter or partner).</t>
  </si>
  <si>
    <t xml:space="preserve">
The same social business operator is counted once after receiving support for the implementation of the CLLD projects</t>
  </si>
  <si>
    <t>Not required. specific output indicator</t>
  </si>
  <si>
    <t>Related with specific result indicator The number of employees of social enterprises that received support via CLLD  (Per BIVP projektus paremto socialinio verslo sukurtų darbo vietų skaičius)</t>
  </si>
  <si>
    <t>result</t>
  </si>
  <si>
    <t>Not required. specific result  indicator</t>
  </si>
  <si>
    <t>Capital - 42, MWR - 373</t>
  </si>
  <si>
    <t xml:space="preserve">Number of non-governmental organisations, business associations and private enterprises that form local action groups. Business associations are organisations uniting and representing business entities. Private companies are business entities.
</t>
  </si>
  <si>
    <t>The indicator shall be deemed to have been achieved after the completion of the preparation of the local development strategy and/or the completion of the implementation of the local development strategy.</t>
  </si>
  <si>
    <t>The same entity is counted once.</t>
  </si>
  <si>
    <t xml:space="preserve">Rule 1: Reporting by specific objective Forecast for selected projects and achieved values, both cumulative to date (CPR Annex VII, Table 3). </t>
  </si>
  <si>
    <t>Rule 1: Reporting by specific objective Forecast for selected projects and achieved values, both cumulative to date (CPR Annex VII, Table 6).</t>
  </si>
  <si>
    <t>In the light of the fact that the need for social housing in Lithuania is very high, it is planned that all “capacity” for new and modernised social housing will be filled. It is planned to invest in new infrastructure; thus, the initial value is 0.</t>
  </si>
  <si>
    <t xml:space="preserve">In the light of the fact that the need for social housing in Lithuania is very high, it is planned that all “capacity” for new and modernised social housing will be filled. It is planned to invest in new infrastructure; thus, the initial value is 0.
</t>
  </si>
  <si>
    <t>Annual number of persons with intellectual and/or mental disabilities who received services in the new or modernised infrastructure (Asmenų, turinčių intelekto  ir (ar) psichikos negalią, gavusių paslaugas naujoje ar modernizuotoje infrastruktūroje skaičius per metus)</t>
  </si>
  <si>
    <t>Data of the Ministry of Social Security and Labour</t>
  </si>
  <si>
    <t>4. A more social Lithuania</t>
  </si>
  <si>
    <t>4.9. Increasing the socio-economic integration of marginalised communities, migrants and disadvantaged groups, through integrated measures including housing and social services</t>
  </si>
  <si>
    <t>Person with intellectual and/or mental disabilities means a person for whom a disability level or 55 percent and lower capacity for work level or a level of special needs is established under the procedure prescribed in the Republic of Lithuania Law on the Social Integration of the Disabled.
Capacity for recipients of social services means the number of persons who may simultaneously receive accommodation with support, day centre, social workshop or specialised nursery and care services in the new or modernised infrastructure of social services.
Accommodation with support means long-term accommodation of a disabled person in home environment taking into account the individual needs of the person by providing social services at the place of residence and community (including individual assistance of the case manager) with a view to compensating, restoring, maintaining and developing social and independent living skills and promoting to seek for greater autonomy (source: Methodology for Provision of Accommodation with Support Services)
Day centre means provision of day and short-term social care and other social services to persons with intellectual and/or mental disabilities in the community in the course of which conditions for realisation of competences and skills of the visitors are created (source: Reorganisation Investment Projects).
Social workshop means a non-profit institution, unit, division or another organisational unit providing community social services, in which person occupational activities not related to employment relationship is carried out with a view to producing marketable products and/or providing services.
Work-related occupation means unremunerated meaningful activities of production of goods (products) and/or provision of services aimed at developing, training and maintaining work skills of a person (source: Reorganisation Investment Projects).
Specialised nursing and care services mean the set of specialised nursing and social care services by provision of which a person’s needs for nursing and social services are satisfied, permanent integrated specialist care is provided. Specialised nursing and care services are provided on a 24-hour basis to not more than 40 persons with disabilities in one separate building and to not more than 6–10 persons in one unit (group). (source: Reorganisation Investment Projects).
New or modernised infrastructure means the institutions (units of institutions) which has received investments, in which services are provided to persons with intellectual and/or mental disabilities.</t>
  </si>
  <si>
    <t>The indicator is deemed to be achieved when at the end of implementation of the project activities a certificate of acceptance of the building as serviceable, a declaration of completion of construction works, a final certificate of completed works (if simple repairs were carried out) are signed and/or a purchase-sale contract is registered in the central databank of the Real Property Register (if purchase was carried out) and the head of the institution signs a certificate of the created capacity for the recipients of the services.</t>
  </si>
  <si>
    <t>The indicator is calculated by summing up the capacity for the recipients of the services in the institution (unit of the institution) which received the investments.</t>
  </si>
  <si>
    <t>Related to the result indicator “Annual number of persons with intellectual and/or mental disabilities who received services in the new or modernised infrastructure”</t>
  </si>
  <si>
    <t>Person with intellectual and/or mental disabilities means a person for whom a disability level or 55 percent and lower capacity for work level or a level of special needs is established under the procedure prescribed in the Republic of Lithuania Law on the Social Integration of the Disabled.
Services mean accommodation with support, day centre, social workshop, specialised nursing and care services.
Accommodation with support means long-term accommodation of a disabled person in home environment taking into account the individual needs of the person by providing social services at the place of residence and community (including individual assistance of the case manager) with a view to compensating, restoring, maintaining and developing social and independent living skills and promoting to seek for greater autonomy (source: Methodology for Provision of Accommodation with Support Services)
Day centre means provision of day and short-term social care and other social services to persons with intellectual and/or mental disabilities in the community in the course of which conditions for realisation of competences and skills of the visitors are created (source: Reorganisation Investment Projects).
Social workshop means a non-profit institution, unit, division or another organisational unit providing community social services, in which person occupational activities not related to employment relationship is carried out with a view to producing marketable products and/or providing services.
Work-related occupation means unremunerated meaningful activities of production of goods (products) and/or provision of services aimed at developing, training and maintaining work skills of a person (source: Reorganisation Investment Projects).
Specialised nursing and care services mean the set of specialised nursing and social care services by provision of which a person’s needs for nursing and social services are satisfied, permanent integrated specialist care is provided. Specialised nursing and care services are provided on a 24-hour basis to not more than 40 persons with disabilities in one separate building and to not more than 6–10 persons in one unit (group). (source: Reorganisation Investment Projects).
New or modernised infrastructure means the institutions (units of institutions) which has received investments, in which services are provided to persons with intellectual and/or mental disabilities.</t>
  </si>
  <si>
    <t>The indicator is deemed to be achieved when the expected number of persons belonging to the target group receives services at the institution (unit of the institution) which received funding for the project within one year from the end of implementation of the project.</t>
  </si>
  <si>
    <t>The indicator is calculated by summing up unique persons belonging to the target groups who used the services of the institution (unit of the institution) which received funding for the project within one year from the end of implementation of the project.</t>
  </si>
  <si>
    <t>Related to the output indicator “Capacity of services for persons with intellectual and/or mental disabilities in the new or modernised infrastructure”</t>
  </si>
  <si>
    <t>The indicator has been chosen for monitoring of implementation of the reorganisation of institutional care. The reorganisation is aimed at transition from institutional care to family and community services and ensuring prevention of such services to people living in the community. The scale of achievement of the afore-mentioned goal is evidenced by a decrease in the number living in in-patient social care institutions.
Person with intellectual and/or mental disabilities means a person for whom a disability level or 55 percent and lower capacity for work level or a level of special needs is established under the procedure prescribed in the Republic of Lithuania Law on the Social Integration of the Disabled.
In-patient social care institution means an institution providing social care, involved in the reorganisation of institution care of persons with intellectual and/or mental disabilities.
Reorganisation of institutional care means transition from institutional care to family and community services (source:  Action Plan on the Transition from Institutional Care to Family and Community Services to Disabled Persons and Children Without Parental Care 2014–2020).   
Institutional  care means placing  of  children  without  parental  care,  disabled  children  and disabled  adults  in residential social  care institutions and infants’ homes accommodating  from several  tens  to several  hundred  of  persons  permanently  living  there;  due  to  the  specificity  of  such institutions,   community   relations   of   such   persons   are   limited,   social   skills   are   weak,   and opportunities for integration into society are minimal. Such institutions are characterised by a group rather than individual care and by an institutional culture (strict internal rules and regulations etc.). (source:  Action Plan on the Transition from Institutional Care to Family and Community Services to Disabled Persons and Children Without Parental Care 2014–2020).
Community  services mean high  quality social,  healthcare,  educational,  cultural  etc. services of various forms and types which are alternative to institutional care, enable the person to live  in  the  community  and  receive  specialised  community  assistance  meeting  the  individual  needs of the person/family  and allow children to  grow in the family, and promote the service recipients’ independence, comprehensive involvement in the community and social inclusion (source: Action Plan on the Transition from Institutional Care to Family and Community Services for Disabled Persons and Children Without Parental Care for 2014-2020)</t>
  </si>
  <si>
    <t>Data of the Ministry of Social Security and Labour (from institutions for the disabled)</t>
  </si>
  <si>
    <t>The indicator is deemed to be achieved when the number of persons living in a care institution is lower as compared with the initial value, i.e. 320 persons live in the care institutions in the Capital Region and 1,747 persons live in the care institutions in the Mid-West Region of Lithuania</t>
  </si>
  <si>
    <t>Unique persons living in case institutions are counted.</t>
  </si>
  <si>
    <t>More general result indicator related not only with planned investments</t>
  </si>
  <si>
    <t>Annual number of disadvantaged persons at social risk (exclusion) who received services in the new or modernised infrastructure (Socialiai pažeidžiamų, socialinę riziką (atskirtį) patiriančių  asmenų, gavusių paslaugas naujoje ar modernizuotoje infrastruktūroje skaičius per metus)</t>
  </si>
  <si>
    <t>Capacity for the recipients of the services mean the number of persons who may simultaneously receive social services at the institution (unit of the institution) which has received investments.
Disadvantaged persons mean persons (families) who are more sensitive to social, economic challenges and risks and have fewer resources to successfully deal with them. Disadvantaged persons may also be considered as persons at social risk and socially excluded persons (source: Action Plan for Increasing Social Inclusion for 2020–2023). 
Socially excluded persons mean persons (families) who for some reasons are excluded from different areas of social life. Persons at social exclusion may also be persons at social risk and disadvantaged persons (source: Action Plan for Increasing Social Inclusion for 2020–2023). 
Persons at social risk mean persons (families) affected by factors and circumstances that cause or threaten their social exclusion: inadequate social skills or lack of social skills of adult family members to properly take care of and raise minor children (adopted children); a failure to ensure comprehensive physical, mental, spiritual, moral development and family security conditions for minor children (adopted children); psychological, physical or sexual abuse; violence; exploitation of trafficking in human beings; involvement or inclination to engage in criminal activity; abuse of alcohol, narcotic or psychotropic substances; alcohol, narcotic, psychotropic, gambling addiction; begging, hiking or homelessness; insufficient motivation or lack of motivation to participate in the labour market. Persons at social risk may at the same time be considered to be both socially excluded and disadvantaged (source: Action Plan for Increasing Social Inclusion for 2020–2023)
Social services mean the services aimed at providing assistance to a person (family) who, by reason of his age, disability, social needs, equal opportunities, discrimination, social problems, partially or completely lacks, has not acquired or has lost the abilities or possibilities to independently care for his private (family) life and to participate in society.
New or modernised infrastructure means the institutions (units of institutions) which received investments, in which services are provided to disadvantaged persons, persons at social risk (exclusion).</t>
  </si>
  <si>
    <t>Related to the result indicator “Annual number of disadvantaged persons, persons at social risk (exclusion) who received services in the new or modernised infrastructure”</t>
  </si>
  <si>
    <t>Disadvantaged persons mean persons (families) who are more sensitive to social, economic challenges and risks and have fewer resources to successfully deal with them. Disadvantaged persons may also be considered as persons at social risk and socially excluded persons (source: Action Plan for Increasing Social Inclusion for 2020–2023). 
Socially excluded persons mean persons (families) who for some reasons are excluded from different areas of social life. Persons at social exclusion may also be persons at social risk and disadvantaged persons (source: Action Plan for Increasing Social Inclusion for 2020–2023). 
Persons at social risk mean persons (families) affected by factors and circumstances that cause or threaten their social exclusion: inadequate social skills or lack of social skills of adult family members to properly take care of and raise minor children (adopted children); a failure to ensure comprehensive physical, mental, spiritual, moral development and family security conditions for minor children (adopted children); psychological, physical or sexual abuse; violence; exploitation of trafficking in human beings; involvement or inclination to engage in criminal activity; abuse of alcohol, narcotic or psychotropic substances; alcohol, narcotic, psychotropic, gambling addiction; begging, hiking or homelessness; insufficient motivation or lack of motivation to participate in the labour market. Persons at social risk may at the same time be considered to be both socially excluded and disadvantaged (source: Action Plan for Increasing Social Inclusion for 2020–2023)
Social services mean the services aimed at providing assistance to a person (family) who, by reason of his age, disability, social needs, equal opportunities, discrimination, social problems, partially or completely lacks, has not acquired or has lost the abilities or possibilities to independently care for his private (family) life and to participate in society.
New or modernised infrastructure means the institutions (units of institutions) which received investments, in which services are provided to disadvantaged persons, persons at social risk (exclusion).</t>
  </si>
  <si>
    <t>Related to the output indicator “Capacity of services for disadvantaged persons, persons at social risk (exclusion) in the new or modernised infrastructure”</t>
  </si>
  <si>
    <r>
      <rPr>
        <b/>
        <sz val="11"/>
        <rFont val="Calibri"/>
        <family val="2"/>
        <scheme val="minor"/>
      </rPr>
      <t>127</t>
    </r>
    <r>
      <rPr>
        <sz val="11"/>
        <rFont val="Calibri"/>
        <family val="2"/>
        <scheme val="minor"/>
      </rPr>
      <t xml:space="preserve"> Other social infrastructure contributing to social inclusion in the community (Kita socialinė infrastruktūra, kuria prisidedama prie socialinės įtraukties bendruomenėje)</t>
    </r>
  </si>
  <si>
    <r>
      <rPr>
        <b/>
        <sz val="11"/>
        <rFont val="Calibri"/>
        <family val="2"/>
        <charset val="186"/>
        <scheme val="minor"/>
      </rPr>
      <t>127</t>
    </r>
    <r>
      <rPr>
        <sz val="11"/>
        <rFont val="Calibri"/>
        <family val="2"/>
        <charset val="186"/>
        <scheme val="minor"/>
      </rPr>
      <t xml:space="preserve"> Other social infrastructure contributing to social inclusion in the community (Kita socialinė infrastruktūra, kuria prisidedama prie socialinės įtraukties bendruomenėje)</t>
    </r>
  </si>
  <si>
    <r>
      <rPr>
        <b/>
        <sz val="11"/>
        <rFont val="Calibri"/>
        <family val="2"/>
        <scheme val="minor"/>
      </rPr>
      <t>126</t>
    </r>
    <r>
      <rPr>
        <sz val="11"/>
        <rFont val="Calibri"/>
        <family val="2"/>
        <scheme val="minor"/>
      </rPr>
      <t xml:space="preserve"> Housing infrastructure (other than for migrants, refugees and persons under or applying for international protection)(Būstų infrastruktūra (kitiems asmenims nei migrantai, pabėgėliai ir asmenys, kuriems suteikta tarptautinė apsauga arba kurie prašo suteikti tarptautinę apsaugą)
</t>
    </r>
  </si>
  <si>
    <t>RCO01</t>
  </si>
  <si>
    <t>Enterprises supported (of which: micro, small, medium, large) (Paramą gavusios įmonės (iš kurių: labai mažos, mažosios, vidutinės ir didelės)</t>
  </si>
  <si>
    <t>enterprises</t>
  </si>
  <si>
    <t xml:space="preserve">The 2029 target for RCO01 equals the sum of the 2029 targets for RCO02 (129). As regards milestones for 2024, therefore it is planned that in 2024 (the third year of 2021-2027 period) the milestone value will be 0 (zero).  </t>
  </si>
  <si>
    <t>RCO02</t>
  </si>
  <si>
    <t>Enterprises supported by grants (Paramą dotacijomis gavusios įmonės)</t>
  </si>
  <si>
    <t xml:space="preserve">It is assumed that investment (support by grant) in one social enterprise will be of the size of the amount allocated to social enterprise according to the measure “LEADER programme” of Rural Development Programme for Lithuania 2014-2020 (EUR 71 thousand). The target value of the indicator in 2029 is calculated by dividing the amount planned for activities by 71 thousand (9 208 705,88 / 71 000 ≈ 129). According to the  Operational Programme for the European Union Funds' Investments in 2014-2020 implementation data the actual implementation of, local development strategies started only in the second half of the fifth year of the 2014-2020 period. Therefore it is planned that in 2024 (the third year of 2021-2027 period) the milestone value will be 0 (zero).  </t>
  </si>
  <si>
    <t>RCR01</t>
  </si>
  <si>
    <t>Jobs created in supported entities (Paramą gavusiuose subjektuose sukurtos darbo vietos)</t>
  </si>
  <si>
    <t>annual FTEs</t>
  </si>
  <si>
    <t xml:space="preserve">The 2029 target for RCO01 equals the sum of the 2029 targets for RCO02 (26). As regards milestones for 2024, therefore it is planned that in 2024 (the third year of 2021-2027 period) the milestone value will be 0 (zero).  </t>
  </si>
  <si>
    <t>Activity 4.9.5 ,,To implement Community-Led Local Development (hereinafter – CLLD) (MoI)"  is intended to ensure the application of CLLD method, by providing support to the preparation and  the administration of the implementation of the local development strategies (i.e. management, monitoring, evaluation and active application, as well as strengthening competencies of the representatives of the Local activity groups). The main result  to be achieved by the action 4.9.5 - to reach the goals of the local development strategies, by implementing activities selected by the Local activity groups, funded according to Objective 4.7  (Activity 4.7.4   „To promote more active participation of local communities")  and according to Objective  4.9 (Activity 4.9.4  ,, To promote social enterprises that locally address issues of groups facing social exclusion, in the communities (MoI)") . Activity 4.9.5,  in accordance with the requirements of the Regulation (EU) 2021/1060), can be implemented only when activities  4.7.4 ir  4.9.4 are implemented, and the volume of the Activity 4.9.5 directly depends on the volumes of the Activities 4.7.4 and 4.9.4. 
During the implementation of Operational Programme for the European Union Funds' Investments in 2014-2020 (t. y.  Priority 8 measures "Implementation of local development strategies" and "Accelerated implementation of local development strategies") it occured, that the average cost of financing the  actions  selected by the local activity groups of one local development strategy is EUR   678 604.  
Over the last 5 years, inflation of consumer goods and services in Lithuania has averaged 2% per year.  It can be predicted that the annual inflation of the same level (2%) will be in 2021-2027. Therefore, due to inflation in 2021-2027. costs for the implementation of the actions of the local development strategy selected by the local action group in the period 2021-2027, compared to the ones with a similar scope of actions in 2014-2020 local development strategies will increase by 15%. (EUR 101 790.6). On this basis, it can be concluded that on average the implementation of activities of one local development strategy, selected by the local activity groups during the period of 2021-2027 m. will require the amount of EUR 780 394,4 (678 604 +101 790,6). 
Each local development strategy may comprise activities (projects selected by the local development groups), which will implement Activity 4.7.4 supported by ESF+ funds in accordance with the Objective 4.7 and Activity 4.9.4 supported by ERDF funds in accordance with Objective 4.9. A total amount of EUR 33 655 395,41 is foreseen for the implementation of all actions of the strategies of the region of Middle and Western Lithuania (Vidurio ir vakarų Lietuvos regionas)  which correspond to the above mentioned activities 4.7.4 ir 4.9.4, of which EUR 24 446 689,41 are planned for the activities corresponding to 4.7.4  and EUR 9 208 706  - for the activities corresponding to 4.9.4 .                                
The target value for indicator in 2029 is therefore calculated as follows: the amount of funding for the region of Middle and Western Lithuania (Vidurio ir Vakarų Lietuvos regionui) foreseen for the activity 4.7.4 of the objective 4.7  (i.e. EUR 24 446 689,41) and the activity 4.9.4 of the objective 4.9 (i.e. EUR 9 208 706) divided by 780 394,4  (average amount of funding planned for the implementation of activities of one development strategy) (i.e., (24 446 689.41+ 9 207 705,88)/780 394 =43).
In accordance with the data of the 2014–2020 European Union Investment Program,the actual implementation of the local development strategies began only in the 2nd half of year 5 of the period 2014–2020. Therefore the assumption is made that in 2024 (year 3 of the period 2021–2027) there will not be implemented strategies and the value of the indicator will be 0 (zero).</t>
  </si>
  <si>
    <r>
      <t xml:space="preserve">Enterprises supported by grants </t>
    </r>
    <r>
      <rPr>
        <b/>
        <u/>
        <sz val="11"/>
        <rFont val="Calibri"/>
        <family val="2"/>
        <charset val="186"/>
      </rPr>
      <t>(</t>
    </r>
    <r>
      <rPr>
        <sz val="11"/>
        <rFont val="Calibri"/>
        <family val="2"/>
        <charset val="186"/>
      </rPr>
      <t>Paramą dotacijomis gavusios įmonės)</t>
    </r>
  </si>
  <si>
    <t>The value of the indicator has been determined taking into account the progress of implementation of the reorganisation of institutional care. After estimating the number of persons in institutional care and the number of service places planned to be created  it is expected that 3,548 persons will leave institutional care till 2029 and so the number of persons living in care institutions in the Mid-West Region of Lithuania will decrease approximately by 67 percent as compared with the number of persons living in care institutions in 2019 (5,296 persons) (5,296-3,548=1,747 persons will remain in institutional care)</t>
  </si>
  <si>
    <t>Decrease in the number of persons with intellectual and/or mental disabilities living in in-patient social care institutions (Asmenų, turinčių intelekto ir (ar) psichikos negalią,  gyvenančių stacionariose socialinės globos įstaigose, mažėjimas)</t>
  </si>
  <si>
    <t>specific output</t>
  </si>
  <si>
    <t>specific result</t>
  </si>
  <si>
    <t>number</t>
  </si>
  <si>
    <t>persons/year</t>
  </si>
  <si>
    <t>Policy objective - 4. A more social and inclusive Europe implementing the European Pillar of Social Rights</t>
  </si>
  <si>
    <r>
      <t xml:space="preserve">The value of the indicator has been determined taking into account the progress of implementation of the reorganisation of institutional care. After estimating the number of persons in institutional care and the number of service places planned to be created  it is expected that 651 persons will leave institutional care till 2029 and so the number of persons living in care institutions in the Capital Region will </t>
    </r>
    <r>
      <rPr>
        <sz val="11"/>
        <rFont val="Calibri"/>
        <family val="2"/>
        <charset val="186"/>
        <scheme val="minor"/>
      </rPr>
      <t>decrease approximately by 67 percent as compared with the number of persons living in care institutio</t>
    </r>
    <r>
      <rPr>
        <sz val="11"/>
        <rFont val="Calibri"/>
        <family val="2"/>
        <scheme val="minor"/>
      </rPr>
      <t>ns in 2019 (971 persons) (971-651=320 persons will remain in institutional care)</t>
    </r>
  </si>
  <si>
    <t>Based on the experience gained during the period of 2014–2020, it was forecasted that the price of 1 place in a social services institution amounts to EUR 13,000 (2014-2020/ 8 priority measure "Development of social services infrastructure"). It was  planned that the price of 1 place in an open youth centre or open youth space (OYC/OYS) amounts approximately to EUR 7,000 (2014-2020/ 8 priority measure "Deinstitutionalization: investment in infrastructure", approx price of 1 place in day occupation centres). In view of the inflation and significant increase in the cost of infrastructure works (about 40 %) the prices of 1 place will amount to Eur 18,200 and 9,800, accordingly. The amount of EUR 9,152,300 is allocated to the Capital Region for development of the infrastructure of social services and the planned capacity of social services to be created: 503 places (9,152,300/18,200=503 places) and the amount of EUR 2,569,000 is allocated for development of OYC/OYS (planned capacity to be created is 262 places (2,569,000/=262 places)). 
In total: 503+262=765 places, EUR 9,152,300+2,569,000=11,721,300. It is planned to start implementation of the action in 2023 (a period of 2-3 years is necessary for creation of the infrastructure), thus, the interim value of the indicator is not indicated.</t>
  </si>
  <si>
    <t xml:space="preserve">On the basis of the experience gained in implementation of the projects during the period of 2014–2020 (priority 8 measure "Development of social services infrastructure"), it is estimated that the coefficient of variation of the recipients of social services is 1.9, thus, 503*1.9= 956 persons. The coefficient of variation of the recipients of OYC/OYS services is 1.3 (Youth department information); thus, 262*1.3= 341 persons. It is estimated that 956+341=1297 persons will receive the services every year. 
(For example, 1 place in social services institution could be used by: 1) one unic person during the year or 2) by few unic persons during the year. Approximately, the coefficient of variation of the recipients of social services is 1,9)   </t>
  </si>
  <si>
    <r>
      <t xml:space="preserve">Based on the experience gained during the period of 2014–2020, it was </t>
    </r>
    <r>
      <rPr>
        <strike/>
        <sz val="11"/>
        <rFont val="Calibri"/>
        <family val="2"/>
        <scheme val="minor"/>
      </rPr>
      <t xml:space="preserve"> </t>
    </r>
    <r>
      <rPr>
        <sz val="11"/>
        <rFont val="Calibri"/>
        <family val="2"/>
        <scheme val="minor"/>
      </rPr>
      <t>forecasted that the price of 1 place in a social services institution amounts to EUR 13,000 (2014-2020/ 8 priority measure "Development of social services infrastructure"). It is planned that the price of 1 place in an open youth centre or open youth space (OYC/OYS) amounts approximately to EUR 7,000 (2014-2020/ 8 priority measure "Deinstitutionalization: investment in infrastructure", approx price of 1 place in day occupation centres). In view of the inflation and significant increase in the cost of infrastructure works (about 40 %) the prices of 1 place will amount to Eur 18,200 and 9,800, accordingly.The amount of EUR 23,786,000 is allocated to the Mid-West Region of Lithuania for development of the infrastructure of social services and the planned capacity of social services to be created: 1,270 places (23,104,970/18,200=1,270 places) and the amount of EUR 6,482,000 is allocated for development of OYC/OYS (planned capacity to be created is 661 places (6,482,000/9,800=661 places)). 
In total: 1,270+661=1,931 places, EUR 23,786,000+6,482,000=30,268,000. It is planned to start implementation of the action in 2023 (a period of 2-3 years is necessary for creation of the infrastructure), thus, the interim value of the indicator is not indicated.</t>
    </r>
  </si>
  <si>
    <t xml:space="preserve">On the basis of the experience gained in implementation of the projects during the period of 2014–2020 (priority 8 measure "Development of social services infrastructure"), it is estimated that the coefficient of variation of the recipients of social services is 1.9, thus, 1,270*1.9=2,413 persons. The coefficient of variation of the recipients of OYC/OYS services is 1.3 (Youth department information); thus, 661*1.3=859 persons. It is estimated that 2,413+859=3 272 persons will receive the services every year. (For example, 1 place in social services institution could be used by: 1) one unic person during the year or 2) by few unic persons during the year. Approximately, the coefficient of variation of the recipients of social services is 1,9)   
</t>
  </si>
  <si>
    <r>
      <rPr>
        <b/>
        <sz val="11"/>
        <rFont val="Calibri"/>
        <family val="2"/>
        <charset val="186"/>
        <scheme val="minor"/>
      </rPr>
      <t xml:space="preserve">043 </t>
    </r>
    <r>
      <rPr>
        <sz val="11"/>
        <rFont val="Calibri"/>
        <family val="2"/>
        <charset val="186"/>
        <scheme val="minor"/>
      </rPr>
      <t xml:space="preserve">Construction of new energy efficient buildings </t>
    </r>
    <r>
      <rPr>
        <b/>
        <sz val="11"/>
        <rFont val="Calibri"/>
        <family val="2"/>
        <charset val="186"/>
        <scheme val="minor"/>
      </rPr>
      <t>(</t>
    </r>
    <r>
      <rPr>
        <sz val="11"/>
        <rFont val="Calibri"/>
        <family val="2"/>
        <charset val="186"/>
        <scheme val="minor"/>
      </rPr>
      <t xml:space="preserve">Naujų efektyviai energiją vartojančių pastatų statyba)
</t>
    </r>
  </si>
  <si>
    <r>
      <t>Capacity of services for persons with intellectual and/or mental disabilities in the new or modernised infrastructure (</t>
    </r>
    <r>
      <rPr>
        <b/>
        <sz val="11"/>
        <color rgb="FFFF0000"/>
        <rFont val="Times New Roman"/>
        <family val="1"/>
        <charset val="186"/>
      </rPr>
      <t>Paslaugų asmenims, turintiems intelekto ir (ar) psichikos negalią, vietų skaičius naujoje ar modernizuotoje infrastruktūroje</t>
    </r>
    <r>
      <rPr>
        <b/>
        <sz val="11"/>
        <color theme="1"/>
        <rFont val="Times New Roman"/>
        <family val="1"/>
        <charset val="186"/>
      </rPr>
      <t>)</t>
    </r>
  </si>
  <si>
    <r>
      <t>Capacity of services for disadvantaged persons at social risk (exclusion) in the new or modernised infrastructure (</t>
    </r>
    <r>
      <rPr>
        <b/>
        <sz val="11"/>
        <color rgb="FFFF0000"/>
        <rFont val="Times New Roman"/>
        <family val="1"/>
        <charset val="186"/>
      </rPr>
      <t>Paslaugų socialiai pažeidžiamiems, socialinę riziką (atskirtį) patiriantiems asmenims vietų skaičius naujoje ar modernizuotoje infrastruktūroje</t>
    </r>
    <r>
      <rPr>
        <b/>
        <sz val="11"/>
        <rFont val="Times New Roman"/>
        <family val="1"/>
        <charset val="186"/>
      </rPr>
      <t>)</t>
    </r>
  </si>
  <si>
    <t>Capacity of new or modernised social housing
(Naujų arba modernizuotų socialinių būstų talpumas)</t>
  </si>
  <si>
    <t>Annual users of new or modernised social housing
(Naujų arba modernizuotų socialinių būstų naudotojų skaičius per metus)</t>
  </si>
  <si>
    <t xml:space="preserve">
Decrease in the number of persons with intellectual and/or mental disabilities living in in-patient social care institutions
(Asmenų, turinčių intelekto ir (ar) psichikos negalią,  gyvenančių stacionariose socialinės globos įstaigose, mažėjimas)</t>
  </si>
  <si>
    <t>Annual number of disadvantaged persons at social risk (exclusion) who received services in the new or modernised infrastructure
(Socialiai pažeidžiamų, socialinę riziką (atskirtį) patiriančių  asmenų, gavusių paslaugas naujoje ar modernizuotoje infrastruktūroje skaičius per metus)</t>
  </si>
  <si>
    <t xml:space="preserve">Capital Region – 835
Mid-West Region – 3,943
</t>
  </si>
  <si>
    <t xml:space="preserve">Capital Region – 454
Mid-West Region – 2,142
</t>
  </si>
  <si>
    <t xml:space="preserve">Capital Region – 765
Mid-West Region – 1,931
</t>
  </si>
  <si>
    <t xml:space="preserve">Capital Region – 1,297
Mid-West Region – 3,272
</t>
  </si>
  <si>
    <t xml:space="preserve">Capital Region – 320
Mid-West Region – 1,747
</t>
  </si>
  <si>
    <t>Capacity of services for disadvantaged persons at social risk (exclusion) in the new or modernised infrastructure
(Paslaugų socialiai pažeidžiamiems, socialinę riziką (atskirtį) patiriantiems asmenims vietų skaičius naujoje ar modernizuotoje infrastruktūroje)</t>
  </si>
  <si>
    <t>Capacity of services for persons with intellectual and/or mental disabilities in the new or modernised infrastructure
(Paslaugų asmenims, turintiems intelekto ir (ar) psichikos negalią, vietų skaičius naujoje ar modernizuotoje infrastruktūroje)</t>
  </si>
  <si>
    <t>Capacity of services for persons with intellectual and/or mental disabilities in the new or modernised infrastructure 
(Paslaugų asmenims, turintiems intelekto ir (ar) psichikos negalią, vietų skaičius naujoje ar modernizuotoje infrastruktūroje)</t>
  </si>
  <si>
    <t>RCO74</t>
  </si>
  <si>
    <t>Population covered by projects in the framework of strategies for integrated territorial development (gyventojai, kuriems taikomi projektai, vykdomi pagal integruotas teritorinio vystymo programas)</t>
  </si>
  <si>
    <t>RCO75</t>
  </si>
  <si>
    <t>Strategies for integrated territorial development (integruotos teritorinio vystymo strategijos, kurioms suteikta parama)</t>
  </si>
  <si>
    <t xml:space="preserve"> Persons</t>
  </si>
  <si>
    <t>Specific activities shall target groups living in the unly urban area of Capital region – Vilnius city and suburbs (1 strategy with territorial delivery mechanism 02) or functional zone (or parts of it) of Capital region, other than urban areas (1 strategy with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maximum total number of the population covered is expected to be equal to population of territories concerned, adjusted to expected population change rate (see assumptions of RCO 74 indicator for SO 5.1 and 5.2) = 802 161, of which:
1 urban agglomeration – Vilnius city and suburbs (y2020 estimate based on 2020 pilot census data (1 km2 grid cell) and CORINE land cover change 2012-2018 data ~ 598 136 inh.) * 1 (expected population change rate) = 598 136 inh.
Total population of territories, other than Vilnius city and its suburban area (start of y2021 ~ 231 847  inh.) * population change rate (0,88) =231 847 * 0,88 = 204 025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Assessing the internal disparities in the Capital region, the city and suburbs of Vilnius are more often characterized by environmental and climate change challenges, while other areas lag behind in social terms and in accessibility to public services. Therefore, it is assumed that the strategy of Vilnius city and suburbs will more likely contribute to the SO's supported by the Cohesion Fund, and the strategy of the functional area will more often choose social goals.
Therefore target value is set equal to population of territories other than urban areas = 204 025.
2024 target value = 0 due to the complexity of planning and implementation of integrated strategies (multiple sectors, multiple territories, multiple levels of governance).</t>
  </si>
  <si>
    <t>contributions to strategies</t>
  </si>
  <si>
    <t>Managing Authority monitoring system</t>
  </si>
  <si>
    <t>Specific activities shall target groups living in urban areas of Mid-West region (9 strategies with territorial delivery mechanism 02) or functional zones (or parts of it) of Mid-West region, other than urban areas (9 strategies with territorial delivery mechanism 08). The value of the target indicator is determined on the assumption that the specific problems of each of the inhabitants of city or functional zone be addressed by certain activities of the integrated strategies and when aggregating the final amount, double counting will be removed at the level of ITI. 
Therefore, the total number of the population covered is expected to be equal to population of territories concerned, adjusted to expected population change rate (see assumptions of RCO 74 indicator for SO 5.1 and 5.2) = 1 709 154, of which:
 Kaunas city and suburbs (y2020 estimate population based on 2020 pilot census data (1 km2 grid cell) and CORINE land cover change 2012-2018 data ~ 339 284) + Klaipėda city and suburbs (y2020 estimate based on 2020 pilot census data (1 km2 grid cell) and CORINE land cover change 2012-2018 data ~ 185 150) + 7 cities and towns (start of y2021 number of inhabitants by Statistics Lithuania = 338 075 inh.) * 0,92 (expected population change rate) = (339 284 + 185 150 + 338 075) * 0,92 = 793 508 inh.
Total population of Mid-West region territories other than 9 cities and towns (centres of regions) and suburban area of  Kaunas and Klaipėda agglomerations (start of y2021 ~1 103 188  inh.) * population change rate (0,83) = 1 103 188 * 0,83 = 915 646
Therefore:
Average population per strategy (MWR) 1 709 154 / 18 =  94 953 
Target value was obtained by multiplying expected number of contributioms (RCO75) by Average population per strategy (LT) = 2*94 953 = 189 906
2024 target value = 0 due to the complexity of planning and implementation of integrated strategies (multiple sectors, multiple territories, multiple levels of governance).</t>
  </si>
  <si>
    <t>Total expected number of territorial strategies is equal to number of territorial strategies for sustainable urban development (9) + functional zones strategies (9) = 18.
Maximum number of territorial strategies for sustainable urban development is equal to number of regional centres in a corresponding NUTS-2 region (9 in Mid-West Lithuania region), assuming that 2 biggest cities (Kaunas, Klaipėda)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Mid-West Lithuania region contains 9 NUTS-3 regions).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Of all the POs, only in the case of PO5 is the ITI the only possible territorial implementation mechanism. The target value of other POs, SOs and their actions is defined as the probability that the territorial strategy will benefit from the investment multiplied by the total expected number of territorial strategies.
The standard probability is 1 / total number of SOs contributing to the ITI (12) - SO 5.1 and SO 5.2 (2) = 10%. I.e. average number of contributions = 18 * 10% = 2.
2024 target value = 0 due to the complexity of planning and implementation of integrated strategies (multiple sectors, multiple territories, multiple levels of governance).</t>
  </si>
  <si>
    <t>Action supports the integrated territorial strategies, which also includes support from action 4.9.1, therefore is eliminated due to avoid double counting.</t>
  </si>
  <si>
    <t>Total expected number of territorial strategies is equal to number of territorial strategies for sustainable urban development (1) + functional zones strategies (1) = 2.
Maximum number of territorial strategies for sustainable urban development is equal to number of regional centres in a corresponding NUTS-2 region (1 city, Vilnius), assuming that it may draft a single strategy with neighboring municipalities of urban agglomeration.  Same territorial strategy applies to all actions of PO5 and ITI. When aggregating the final amount, double counting is removed at the level of ITI.
The expected number of functional zones strategies is equal to the number of NUTS III regions. Taking into account the geographical distribution of jobs and public services in LT NUTS-3 regions and the usual duration of working day trips (labour catchment), the geographical territories of NUTS-3 regions approximate the natural functional connections of territories with ~ 85% accuracy. That is, most of the functional zones will cover an area similar in geographical size to LT NUTS-3 (~ 6530 km2) and will have a relatively limited deviation from boundaries of LT NUTS-3 regions (counties). Therefore, expected territorial strategy territorial coverage (functional zone) is a NUTS-3 size level unit (with a possibility to set up functional zones exceeding regional boundary). Therefore,  number of territorial strategies for functional zones is expected to be equal to the number of NUTS-3 regions in a corresponding NUTS-2 region, assuming that at least one functional area will be set up (NUTS-2 Capital region region contains 1 NUTS-3 region – Vilnius county).  Same territorial strategy applies to all actions of PO5 and ITI. When aggregating the final amount, double counting is removed at the level of ITI.
One territorial strategy implemented as an ITI must contribute to at least two POs, using investments from at least two actions assigned to different POs. Therefore, it is likely that certain activities will only be used when they are needed to address local needs identified at the level of a specific territorial strategy. I.e. not all territorial strategies will contribute to all POs (and their actions).
Value of indicator 2024 "0", because achievement upon completion in the first supported projects.</t>
  </si>
  <si>
    <t>Specific objective – 4.3 (4.9) promoting the socioeconomic inclusion of marginalised communities, low income households and disadvantaged groups, including people with special needs, through integrated actions, including housing and social services</t>
  </si>
  <si>
    <t>4.3.1 (4.9.1). To develop social housing (Plėtoti socialinį būstą)</t>
  </si>
  <si>
    <t>4.3.2 (4.9.2). To develop and modernise the infrastructure of services necessary for implementation of the reorganisation of institutional care (Plėtoti ir modernizuoti paslaugų, reikalingų įgyvendinti institucinės globos pertvarką, infrastruktūrą)</t>
  </si>
  <si>
    <t>4.3.3 (4.9.3). To develop and modernise the infrastructure of in-patient social services with a view to improving the social welfare of residents (Plėtoti ir modernizuoti nestacionarių socialinių paslaugų infrastruktūrą, siekiant didinti gyventojų socialinę gerovę)</t>
  </si>
  <si>
    <t>4.3.4 (4.9.4). To promote social enterprises that locally address issues of groups facing social exclusion, in the communities (MoI) (Skatinti bendruomenėse socialinio verslo, padedančio vietoje spręsti pažeidžiamų grupių atskirties problemas)</t>
  </si>
  <si>
    <t>4.3.5 (4.9.5). To implement Community-Led Local Development (hereinafter – CLLD) (MoI) (Užtikrinti bendruomenės inicijuotos vietos plėtros metodo taikymą)</t>
  </si>
  <si>
    <t>According to the plans, in Capital region had to be created 544 accomodation places and 457 day occupation places. The prices of one place (+ 40 % of inflation and additional 15 % for achieving high energy efficiency) would be: Eur 51.520 for accomodation and Eur 12.397 for occupation. 544*EUR 51.520+457*EUR 12.397=EUR 33.692.309. The amount allocated for intervention field "043 Construction of new energy efficient buildings" is EUR 2.444.580 (according to the ratio: EUR 2.033.518,98 for accomodation and EUR 411.061,02 for occupation). Thus, 2.033.518,98/51.520 + 411.061,02/12.397=39+33=72 places</t>
  </si>
  <si>
    <t>It is planned that the persons of working age who are currently living in social care institutions subordinate to the Ministry of Social Security and Labour (excluding social care institutions for elderly people and institutions being restructured at Stage I of the Reorganisation) in the Capital Region (at the beginning of 2020, 544 persons (457+87), due to the recalculations and the allocation of funds between two intervention fields =  39 persons) will receive accommodation and day occupation related services.</t>
  </si>
  <si>
    <t>According to the plans, in Mid-West region had to be created 2.567 accomodation places and 2.158 day occupation places. The prices of one place (+ 40 % of inflation and additional 15 % for achieving high energy efficiency) would be: Eur 51.520 for accomodation and Eur 12.397 for occupation. 2.567*EUR 51.520+2.158*EUR 12.397=EUR 159.004.566. The amount allocated for intervention field "043 Construction of new energy efficient buildings" is EUR 11.537.720 (according to the ratio: EUR 9.596.487 for accomodation and EUR 1.941.233 for occupation). Thus, 9.596.487/51.520 + 1.941.233/12.397=186+156=342 places</t>
  </si>
  <si>
    <t>It is planned that the persons of working age who are currently living in social care institutions subordinate to the Ministry of Social Security and Labour (excluding social care institutions for elderly people and institutions being restructured at Stage I of the Reorganisation) in the Mid-West Region of Lithuania (at the beginning of 2020, 2,567 persons (2,158+409) , due to the recalculations and the allocation of funds between two intervention fields =  186 persons) will receive accommodation and day occupation related services.</t>
  </si>
  <si>
    <r>
      <t xml:space="preserve">According to the data available in 2020, 968 large families and 1,793 persons/families of the disabled, in total 2,761 persons/families, are waiting for social housing rent in Lithuania. The average area of rented housing for a large family would be about 70 sq. m, average area of rented housing for the disabled would be about 40 sq. m of the useful floor space of the housing. The total average area of the rented housing would be around 55 sq. m of the useful floor space of the housing. In Lithuania, the average price of 1 sq. m of a housing of new construction or economic class after reconstruction of the residential house including  price increase (about 40 %) amounts to  around EUR 1,500*40%= EUR 2,100. If the amount of EUR </t>
    </r>
    <r>
      <rPr>
        <sz val="11"/>
        <rFont val="Calibri"/>
        <family val="2"/>
        <charset val="186"/>
        <scheme val="minor"/>
      </rPr>
      <t>15.040.210</t>
    </r>
    <r>
      <rPr>
        <sz val="11"/>
        <rFont val="Calibri"/>
        <family val="2"/>
        <scheme val="minor"/>
      </rPr>
      <t xml:space="preserve"> of all planned funds was allocated to the Capital Region, </t>
    </r>
    <r>
      <rPr>
        <sz val="11"/>
        <rFont val="Calibri"/>
        <family val="2"/>
        <charset val="186"/>
        <scheme val="minor"/>
      </rPr>
      <t xml:space="preserve">7,162 </t>
    </r>
    <r>
      <rPr>
        <sz val="11"/>
        <rFont val="Calibri"/>
        <family val="2"/>
        <scheme val="minor"/>
      </rPr>
      <t>sq. m (</t>
    </r>
    <r>
      <rPr>
        <sz val="11"/>
        <rFont val="Calibri"/>
        <family val="2"/>
        <charset val="186"/>
        <scheme val="minor"/>
      </rPr>
      <t>15.040.210</t>
    </r>
    <r>
      <rPr>
        <sz val="11"/>
        <rFont val="Calibri"/>
        <family val="2"/>
        <scheme val="minor"/>
      </rPr>
      <t xml:space="preserve">/2,100) or </t>
    </r>
    <r>
      <rPr>
        <sz val="11"/>
        <rFont val="Calibri"/>
        <family val="2"/>
        <charset val="186"/>
        <scheme val="minor"/>
      </rPr>
      <t>130</t>
    </r>
    <r>
      <rPr>
        <sz val="11"/>
        <rFont val="Calibri"/>
        <family val="2"/>
        <scheme val="minor"/>
      </rPr>
      <t xml:space="preserve"> housings (</t>
    </r>
    <r>
      <rPr>
        <sz val="11"/>
        <rFont val="Calibri"/>
        <family val="2"/>
        <charset val="186"/>
        <scheme val="minor"/>
      </rPr>
      <t>7,162</t>
    </r>
    <r>
      <rPr>
        <sz val="11"/>
        <rFont val="Calibri"/>
        <family val="2"/>
        <scheme val="minor"/>
      </rPr>
      <t xml:space="preserve">/55) for a family (person) could be purchased. According to the data available in 2020, 7,309 persons lived in 2,761 families of the disabled and large families, i.e. the average number of such families is 2.6 persons. </t>
    </r>
    <r>
      <rPr>
        <sz val="11"/>
        <rFont val="Calibri"/>
        <family val="2"/>
        <charset val="186"/>
        <scheme val="minor"/>
      </rPr>
      <t>130</t>
    </r>
    <r>
      <rPr>
        <sz val="11"/>
        <rFont val="Calibri"/>
        <family val="2"/>
        <scheme val="minor"/>
      </rPr>
      <t xml:space="preserve"> housings*2.6 persons=</t>
    </r>
    <r>
      <rPr>
        <sz val="11"/>
        <rFont val="Calibri"/>
        <family val="2"/>
        <charset val="186"/>
        <scheme val="minor"/>
      </rPr>
      <t>338</t>
    </r>
    <r>
      <rPr>
        <sz val="11"/>
        <rFont val="Calibri"/>
        <family val="2"/>
        <scheme val="minor"/>
      </rPr>
      <t xml:space="preserve"> persons. It is planned to start implementation in 2024; therefore, the interim value of the indicator is not indicated.</t>
    </r>
  </si>
  <si>
    <r>
      <t xml:space="preserve">According to the data available in 2020, 968 large families and 1,793 persons/families of the disabled, in total 2,761 persons/families, are waiting for social housing rent in Lithuania. The average area of rented housing for a large family would be about 70 sq. m, average area of rented housing for the disabled would be about 40 sq. m of the useful floor space of the housing. The total average area of the rented housing would be around 55 sq. m of the useful floor space of the housing. In Lithuania, the average price of 1 sq. m of a housing of new construction or economic class after reconstruction of the residential house including price increase (about 40 %) amounts to around EUR 1,500*40%= EUR 2,100. If the amount of EUR </t>
    </r>
    <r>
      <rPr>
        <sz val="11"/>
        <rFont val="Calibri"/>
        <family val="2"/>
        <charset val="186"/>
        <scheme val="minor"/>
      </rPr>
      <t>60.160.839</t>
    </r>
    <r>
      <rPr>
        <sz val="11"/>
        <rFont val="Calibri"/>
        <family val="2"/>
        <scheme val="minor"/>
      </rPr>
      <t xml:space="preserve"> of all planned funds was allocated to the Mid-West Region of Lithuania,</t>
    </r>
    <r>
      <rPr>
        <sz val="11"/>
        <rFont val="Calibri"/>
        <family val="2"/>
        <charset val="186"/>
        <scheme val="minor"/>
      </rPr>
      <t xml:space="preserve"> 28,648</t>
    </r>
    <r>
      <rPr>
        <sz val="11"/>
        <rFont val="Calibri"/>
        <family val="2"/>
        <scheme val="minor"/>
      </rPr>
      <t xml:space="preserve"> sq. m (</t>
    </r>
    <r>
      <rPr>
        <sz val="11"/>
        <rFont val="Calibri"/>
        <family val="2"/>
        <charset val="186"/>
        <scheme val="minor"/>
      </rPr>
      <t>60.160.839</t>
    </r>
    <r>
      <rPr>
        <sz val="11"/>
        <rFont val="Calibri"/>
        <family val="2"/>
        <scheme val="minor"/>
      </rPr>
      <t xml:space="preserve">/2,100) or </t>
    </r>
    <r>
      <rPr>
        <sz val="11"/>
        <rFont val="Calibri"/>
        <family val="2"/>
        <charset val="186"/>
        <scheme val="minor"/>
      </rPr>
      <t>521</t>
    </r>
    <r>
      <rPr>
        <sz val="11"/>
        <rFont val="Calibri"/>
        <family val="2"/>
        <scheme val="minor"/>
      </rPr>
      <t xml:space="preserve"> housings (</t>
    </r>
    <r>
      <rPr>
        <sz val="11"/>
        <rFont val="Calibri"/>
        <family val="2"/>
        <charset val="186"/>
        <scheme val="minor"/>
      </rPr>
      <t>28,648</t>
    </r>
    <r>
      <rPr>
        <sz val="11"/>
        <rFont val="Calibri"/>
        <family val="2"/>
        <scheme val="minor"/>
      </rPr>
      <t xml:space="preserve">/55) for a family (person) could be purchased. According to the data available in 2020, 7,309 persons lived in 2,761 families of the disabled and large families, i.e. the average number of such families is 2.6 persons. </t>
    </r>
    <r>
      <rPr>
        <sz val="11"/>
        <rFont val="Calibri"/>
        <family val="2"/>
        <charset val="186"/>
        <scheme val="minor"/>
      </rPr>
      <t>521</t>
    </r>
    <r>
      <rPr>
        <sz val="11"/>
        <rFont val="Calibri"/>
        <family val="2"/>
        <scheme val="minor"/>
      </rPr>
      <t xml:space="preserve"> housings*2.6 persons=</t>
    </r>
    <r>
      <rPr>
        <sz val="11"/>
        <rFont val="Calibri"/>
        <family val="2"/>
        <charset val="186"/>
        <scheme val="minor"/>
      </rPr>
      <t>1,355</t>
    </r>
    <r>
      <rPr>
        <sz val="11"/>
        <rFont val="Calibri"/>
        <family val="2"/>
        <scheme val="minor"/>
      </rPr>
      <t xml:space="preserve"> persons. It is planned to start implementation in 2024; therefore, the interim value of the indicator is not indicated.</t>
    </r>
  </si>
  <si>
    <r>
      <t xml:space="preserve">According to the data available in 2020, 968 large families and 1,793 persons/families of the disabled, in total 2,761 persons/families, are waiting for social housing rent in Lithuania. The average area of rented housing for a large family would be about 70 sq. m, average area of rented housing for the disabled would be about 40 sq. m of the useful floor space of the housing. The total average area of the rented housing would be around 55 sq. m of the useful floor space of the housing. In Lithuania, the average price of 1 sq. m of a housing of new construction or economic class after reconstruction of the residential house including  price increase (about 40 %) amounts to  around EUR 1,500*40%= EUR 2,100. Taking into account the additional costs (+~15 %) of achieving high energy efficiency, this amount increases to EUR 2,415. If the amount of EUR </t>
    </r>
    <r>
      <rPr>
        <sz val="11"/>
        <rFont val="Calibri"/>
        <family val="2"/>
        <charset val="186"/>
        <scheme val="minor"/>
      </rPr>
      <t>3.760.052</t>
    </r>
    <r>
      <rPr>
        <sz val="11"/>
        <rFont val="Calibri"/>
        <family val="2"/>
        <scheme val="minor"/>
      </rPr>
      <t xml:space="preserve">, i.e. </t>
    </r>
    <r>
      <rPr>
        <sz val="11"/>
        <rFont val="Calibri"/>
        <family val="2"/>
        <charset val="186"/>
        <scheme val="minor"/>
      </rPr>
      <t>20</t>
    </r>
    <r>
      <rPr>
        <sz val="11"/>
        <rFont val="Calibri"/>
        <family val="2"/>
        <scheme val="minor"/>
      </rPr>
      <t xml:space="preserve"> % of planned funds for Capital Region was allocated to the 043 intervention, 1.557 sq. m (</t>
    </r>
    <r>
      <rPr>
        <sz val="11"/>
        <rFont val="Calibri"/>
        <family val="2"/>
        <charset val="186"/>
        <scheme val="minor"/>
      </rPr>
      <t>3.760.052</t>
    </r>
    <r>
      <rPr>
        <sz val="11"/>
        <rFont val="Calibri"/>
        <family val="2"/>
        <scheme val="minor"/>
      </rPr>
      <t xml:space="preserve"> /2,415) or </t>
    </r>
    <r>
      <rPr>
        <sz val="11"/>
        <rFont val="Calibri"/>
        <family val="2"/>
        <charset val="186"/>
        <scheme val="minor"/>
      </rPr>
      <t>28</t>
    </r>
    <r>
      <rPr>
        <sz val="11"/>
        <rFont val="Calibri"/>
        <family val="2"/>
        <scheme val="minor"/>
      </rPr>
      <t xml:space="preserve"> housings (</t>
    </r>
    <r>
      <rPr>
        <sz val="11"/>
        <rFont val="Calibri"/>
        <family val="2"/>
        <charset val="186"/>
        <scheme val="minor"/>
      </rPr>
      <t>1.557</t>
    </r>
    <r>
      <rPr>
        <sz val="11"/>
        <rFont val="Calibri"/>
        <family val="2"/>
        <scheme val="minor"/>
      </rPr>
      <t xml:space="preserve">/55) for a family (person) could be purchased. According to the data available in 2020, 7,309 persons lived in 2,761 families of the disabled and large families, i.e. the average number of such families is 2.6 persons. </t>
    </r>
    <r>
      <rPr>
        <sz val="11"/>
        <rFont val="Calibri"/>
        <family val="2"/>
        <charset val="186"/>
        <scheme val="minor"/>
      </rPr>
      <t>28</t>
    </r>
    <r>
      <rPr>
        <sz val="11"/>
        <rFont val="Calibri"/>
        <family val="2"/>
        <scheme val="minor"/>
      </rPr>
      <t xml:space="preserve"> housings*2.6 persons=</t>
    </r>
    <r>
      <rPr>
        <sz val="11"/>
        <rFont val="Calibri"/>
        <family val="2"/>
        <charset val="186"/>
        <scheme val="minor"/>
      </rPr>
      <t>73</t>
    </r>
    <r>
      <rPr>
        <sz val="11"/>
        <rFont val="Calibri"/>
        <family val="2"/>
        <scheme val="minor"/>
      </rPr>
      <t xml:space="preserve"> persons. It is planned to start implementation in 2024; therefore, the interim value of the indicator is not indicated.</t>
    </r>
  </si>
  <si>
    <r>
      <t>According to the data available in 2020, 968 large families and 1,793 persons/families of the disabled, in total 2,761 persons/families, are waiting for social housing rent in Lithuania. The average area of rented housing for a large family would be about 70 sq. m, average area of rented housing for the disabled would be about 40 sq. m of the useful floor space of the housing. The total average area of the rented housing would be around 55 sq. m of the useful floor space of the housing. In Lithuania, the average price of 1 sq. m of a housing of new construction or economic class after reconstruction of the residential house including</t>
    </r>
    <r>
      <rPr>
        <strike/>
        <sz val="11"/>
        <rFont val="Calibri"/>
        <family val="2"/>
        <scheme val="minor"/>
      </rPr>
      <t xml:space="preserve"> </t>
    </r>
    <r>
      <rPr>
        <sz val="11"/>
        <rFont val="Calibri"/>
        <family val="2"/>
        <scheme val="minor"/>
      </rPr>
      <t xml:space="preserve">price increase (about 40 %) amounts to around EUR 1,500*40%= EUR 2,100. Taking into account the additional costs (+~15 %) of achieving high energy efficiency, this amount increases to EUR 2,415. If the amount of EUR </t>
    </r>
    <r>
      <rPr>
        <sz val="11"/>
        <rFont val="Calibri"/>
        <family val="2"/>
        <charset val="186"/>
        <scheme val="minor"/>
      </rPr>
      <t>15.040.209,</t>
    </r>
    <r>
      <rPr>
        <sz val="11"/>
        <rFont val="Calibri"/>
        <family val="2"/>
        <scheme val="minor"/>
      </rPr>
      <t xml:space="preserve"> i.e. </t>
    </r>
    <r>
      <rPr>
        <sz val="11"/>
        <rFont val="Calibri"/>
        <family val="2"/>
        <charset val="186"/>
        <scheme val="minor"/>
      </rPr>
      <t>20</t>
    </r>
    <r>
      <rPr>
        <sz val="11"/>
        <rFont val="Calibri"/>
        <family val="2"/>
        <scheme val="minor"/>
      </rPr>
      <t xml:space="preserve"> % of all planned funds for the Mid-West Region was allocated to the 043 intervention, </t>
    </r>
    <r>
      <rPr>
        <sz val="11"/>
        <rFont val="Calibri"/>
        <family val="2"/>
        <charset val="186"/>
        <scheme val="minor"/>
      </rPr>
      <t>6.228</t>
    </r>
    <r>
      <rPr>
        <sz val="11"/>
        <rFont val="Calibri"/>
        <family val="2"/>
        <scheme val="minor"/>
      </rPr>
      <t xml:space="preserve"> sq. m (</t>
    </r>
    <r>
      <rPr>
        <sz val="11"/>
        <rFont val="Calibri"/>
        <family val="2"/>
        <charset val="186"/>
        <scheme val="minor"/>
      </rPr>
      <t>15.040.209</t>
    </r>
    <r>
      <rPr>
        <sz val="11"/>
        <rFont val="Calibri"/>
        <family val="2"/>
        <scheme val="minor"/>
      </rPr>
      <t xml:space="preserve">/2,415) or </t>
    </r>
    <r>
      <rPr>
        <sz val="11"/>
        <rFont val="Calibri"/>
        <family val="2"/>
        <charset val="186"/>
        <scheme val="minor"/>
      </rPr>
      <t>113</t>
    </r>
    <r>
      <rPr>
        <sz val="11"/>
        <rFont val="Calibri"/>
        <family val="2"/>
        <scheme val="minor"/>
      </rPr>
      <t xml:space="preserve"> housings (</t>
    </r>
    <r>
      <rPr>
        <sz val="11"/>
        <rFont val="Calibri"/>
        <family val="2"/>
        <charset val="186"/>
        <scheme val="minor"/>
      </rPr>
      <t>6.228</t>
    </r>
    <r>
      <rPr>
        <sz val="11"/>
        <rFont val="Calibri"/>
        <family val="2"/>
        <scheme val="minor"/>
      </rPr>
      <t xml:space="preserve">/55) for a family (person) could be purchased. According to the data available in 2020, 7,309 persons lived in 2,761 families of the disabled and large families, i.e. the average number of such families is 2.6 persons. </t>
    </r>
    <r>
      <rPr>
        <sz val="11"/>
        <rFont val="Calibri"/>
        <family val="2"/>
        <charset val="186"/>
        <scheme val="minor"/>
      </rPr>
      <t>113</t>
    </r>
    <r>
      <rPr>
        <sz val="11"/>
        <rFont val="Calibri"/>
        <family val="2"/>
        <scheme val="minor"/>
      </rPr>
      <t xml:space="preserve"> housings*2.6 persons=</t>
    </r>
    <r>
      <rPr>
        <sz val="11"/>
        <rFont val="Calibri"/>
        <family val="2"/>
        <charset val="186"/>
        <scheme val="minor"/>
      </rPr>
      <t>294</t>
    </r>
    <r>
      <rPr>
        <sz val="11"/>
        <rFont val="Calibri"/>
        <family val="2"/>
        <scheme val="minor"/>
      </rPr>
      <t xml:space="preserve"> persons. It is planned to start implementation in 2024; therefore, the interim value of the indicator is not indicated.</t>
    </r>
  </si>
  <si>
    <r>
      <t xml:space="preserve">It was  planned that the persons of working age for whom no special need for permanent nursing is established and who are currently living in social care institutions subordinate to the Ministry of Social Security and Labour (excluding social care institutions for elderly people and institutions being restructured at Stage I of the Reorganisation) in the Capital Region (at the beginning of 2020, 457 persons) will receive community accommodation and day occupation related services (i.e. created capacity related to accommodation and day occupation – 914 (457+457) places (1 person will have his accomodation place and his day occupation place (2 places), so 457 persons x 2 places = 914 places). And persons of working age for whom special need for permanent nursing is established and who live in such institutions (at the beginning of 2020, 87 persons) will receive services in specialised nursing-social care homes (i.e. created capacity for nursing-care – 87). In total, 914+87=1,001 places. Furthermore, it was  forecasted that  day occupation capacity for 457 persons will be additionally created for the disabled who currently live in families.  The funds for the afore-mentioned capacity had  been calculated on the basis of the assumption that the price of 1 nursing-care and other accommodation is EUR 32,000 (according to the available data of the period 2014–2020) and the price of one place of occupation amounts to EUR 7,700; therefore, the need for funds was  as follows: EUR 544*32,000+914*7,700=24,445,800. However, due to the inflation and significant increase in the cost of works (about 40 %), the price of one place have to be increased by 40 %. </t>
    </r>
    <r>
      <rPr>
        <sz val="11"/>
        <rFont val="Calibri"/>
        <family val="2"/>
        <charset val="186"/>
        <scheme val="minor"/>
      </rPr>
      <t>10 % of allocated amount was moved to</t>
    </r>
    <r>
      <rPr>
        <sz val="11"/>
        <rFont val="Calibri"/>
        <family val="2"/>
        <scheme val="minor"/>
      </rPr>
      <t xml:space="preserve"> intervention field "043 Construction of new energy efficient buildings", thus, for EUR </t>
    </r>
    <r>
      <rPr>
        <sz val="11"/>
        <rFont val="Calibri"/>
        <family val="2"/>
        <charset val="186"/>
        <scheme val="minor"/>
      </rPr>
      <t>22,001,220</t>
    </r>
    <r>
      <rPr>
        <sz val="11"/>
        <rFont val="Calibri"/>
        <family val="2"/>
        <scheme val="minor"/>
      </rPr>
      <t>, it will be possible to create ~</t>
    </r>
    <r>
      <rPr>
        <sz val="11"/>
        <rFont val="Calibri"/>
        <family val="2"/>
        <charset val="186"/>
        <scheme val="minor"/>
      </rPr>
      <t>24,9</t>
    </r>
    <r>
      <rPr>
        <sz val="11"/>
        <rFont val="Calibri"/>
        <family val="2"/>
        <scheme val="minor"/>
      </rPr>
      <t xml:space="preserve"> % less places and only for persons, currently living in institutions, i.e. (544-</t>
    </r>
    <r>
      <rPr>
        <sz val="11"/>
        <rFont val="Calibri"/>
        <family val="2"/>
        <charset val="186"/>
        <scheme val="minor"/>
      </rPr>
      <t>24,9</t>
    </r>
    <r>
      <rPr>
        <sz val="11"/>
        <rFont val="Calibri"/>
        <family val="2"/>
        <scheme val="minor"/>
      </rPr>
      <t>%)*44,800+(457-</t>
    </r>
    <r>
      <rPr>
        <sz val="11"/>
        <rFont val="Calibri"/>
        <family val="2"/>
        <charset val="186"/>
        <scheme val="minor"/>
      </rPr>
      <t>24,9</t>
    </r>
    <r>
      <rPr>
        <sz val="11"/>
        <rFont val="Calibri"/>
        <family val="2"/>
        <scheme val="minor"/>
      </rPr>
      <t>% and no additional day occupation capacity)*10,780=</t>
    </r>
    <r>
      <rPr>
        <sz val="11"/>
        <rFont val="Calibri"/>
        <family val="2"/>
        <charset val="186"/>
        <scheme val="minor"/>
      </rPr>
      <t>408,544</t>
    </r>
    <r>
      <rPr>
        <sz val="11"/>
        <rFont val="Calibri"/>
        <family val="2"/>
        <scheme val="minor"/>
      </rPr>
      <t>*44,800+</t>
    </r>
    <r>
      <rPr>
        <sz val="11"/>
        <rFont val="Calibri"/>
        <family val="2"/>
        <charset val="186"/>
        <scheme val="minor"/>
      </rPr>
      <t>343,207</t>
    </r>
    <r>
      <rPr>
        <sz val="11"/>
        <rFont val="Calibri"/>
        <family val="2"/>
        <scheme val="minor"/>
      </rPr>
      <t>*10,780=~</t>
    </r>
    <r>
      <rPr>
        <sz val="11"/>
        <rFont val="Calibri"/>
        <family val="2"/>
        <charset val="186"/>
        <scheme val="minor"/>
      </rPr>
      <t xml:space="preserve">22,002 thous. Eur </t>
    </r>
    <r>
      <rPr>
        <b/>
        <sz val="11"/>
        <rFont val="Calibri"/>
        <family val="2"/>
        <charset val="186"/>
        <scheme val="minor"/>
      </rPr>
      <t>In total, 408+343=751 places</t>
    </r>
    <r>
      <rPr>
        <sz val="11"/>
        <rFont val="Calibri"/>
        <family val="2"/>
        <scheme val="minor"/>
      </rPr>
      <t xml:space="preserve"> It is planned to start implementation of the action in 2024; thus, the interim value is not indicated.
</t>
    </r>
  </si>
  <si>
    <r>
      <t xml:space="preserve">It is planned that the persons of working age who are currently living in social care institutions subordinate to the Ministry of Social Security and Labour (excluding social care institutions for elderly people and institutions being restructured at Stage I of the Reorganisation) in the Capital Region (at the beginning of 2020, 544 persons (457+87), due to the </t>
    </r>
    <r>
      <rPr>
        <sz val="11"/>
        <rFont val="Calibri"/>
        <family val="2"/>
        <charset val="186"/>
        <scheme val="minor"/>
      </rPr>
      <t>24,9</t>
    </r>
    <r>
      <rPr>
        <sz val="11"/>
        <rFont val="Calibri"/>
        <family val="2"/>
        <scheme val="minor"/>
      </rPr>
      <t>% less created places=</t>
    </r>
    <r>
      <rPr>
        <sz val="11"/>
        <rFont val="Calibri"/>
        <family val="2"/>
        <charset val="186"/>
        <scheme val="minor"/>
      </rPr>
      <t>408</t>
    </r>
    <r>
      <rPr>
        <sz val="11"/>
        <rFont val="Calibri"/>
        <family val="2"/>
        <scheme val="minor"/>
      </rPr>
      <t xml:space="preserve"> person) will receive accommodation and day occupation related services.
</t>
    </r>
  </si>
  <si>
    <r>
      <t xml:space="preserve">It was  planned that the persons of working age for whom no special need for permanent nursing is established and who are currently living in social care institutions subordinate to the Ministry of Social Security and Labour (excluding social care institutions for elderly people and institutions being restructured at Stage I of the Reorganisation) in the Mid-West Region of Lithuania (at the beginning of 2020, 2,158 persons) will receive community accommodation and day occupation related services (i.e. created capacity related to accommodation and day occupation – 4,316 (2,158+2,158) places (1 person will have his accomodation place and his day occupation place (2 places), so 2,158 persons x 2 places = 4,316 places). And persons of working age for whom special need for permanent nursing is established and who live in such institutions (at the beginning of 2020, 409 persons) will receive services in specialised nursing-social care homes (i.e. created capacity for nursing-care – 409). In total, 4,316+409=4,725 places. Furthermore, it was  forecasted that  day occupation capacity for 2,158 persons will be additionally created for the disabled who currently live in families. The funds for the afore-mentioned capacity had  been calculated on the basis of the assumption that the price of 1 nursing-care and other accommodation is EUR 32,000 (according to the available data of the period 2014–2020) and the price of one place of occupation amounts to EUR 7,700; therefore, the need for funds was as follows: EUR 2,567*32,000+4,316*7,700=115,377,200. However, due to the inflation and significant increase in the cost of works (about 40 %), the price of one place have to be increased by 40 %. </t>
    </r>
    <r>
      <rPr>
        <sz val="11"/>
        <rFont val="Calibri"/>
        <family val="2"/>
        <charset val="186"/>
        <scheme val="minor"/>
      </rPr>
      <t>10 % of allocated amount was moved to intervention field "043 Construction of new energy efficient buildings" Thus, for EUR 103,839,480</t>
    </r>
    <r>
      <rPr>
        <sz val="11"/>
        <rFont val="Calibri"/>
        <family val="2"/>
        <scheme val="minor"/>
      </rPr>
      <t>, it will be possible to create ~</t>
    </r>
    <r>
      <rPr>
        <sz val="11"/>
        <rFont val="Calibri"/>
        <family val="2"/>
        <charset val="186"/>
        <scheme val="minor"/>
      </rPr>
      <t xml:space="preserve">24,9 </t>
    </r>
    <r>
      <rPr>
        <sz val="11"/>
        <rFont val="Calibri"/>
        <family val="2"/>
        <scheme val="minor"/>
      </rPr>
      <t>% less places and only for persons, currently living in institutions, i.e. (2,567-</t>
    </r>
    <r>
      <rPr>
        <sz val="11"/>
        <rFont val="Calibri"/>
        <family val="2"/>
        <charset val="186"/>
        <scheme val="minor"/>
      </rPr>
      <t>24,9</t>
    </r>
    <r>
      <rPr>
        <sz val="11"/>
        <rFont val="Calibri"/>
        <family val="2"/>
        <scheme val="minor"/>
      </rPr>
      <t>%)*44,800+(2,158-</t>
    </r>
    <r>
      <rPr>
        <sz val="11"/>
        <rFont val="Calibri"/>
        <family val="2"/>
        <charset val="186"/>
        <scheme val="minor"/>
      </rPr>
      <t>24,9</t>
    </r>
    <r>
      <rPr>
        <sz val="11"/>
        <rFont val="Calibri"/>
        <family val="2"/>
        <scheme val="minor"/>
      </rPr>
      <t>% and no additional day occupation capacity)*10,780=1927,817*44,800+1620,658*10,780=</t>
    </r>
    <r>
      <rPr>
        <sz val="11"/>
        <rFont val="Calibri"/>
        <family val="2"/>
        <charset val="186"/>
        <scheme val="minor"/>
      </rPr>
      <t>103,837 thous Eu</t>
    </r>
    <r>
      <rPr>
        <sz val="11"/>
        <rFont val="Calibri"/>
        <family val="2"/>
        <scheme val="minor"/>
      </rPr>
      <t xml:space="preserve">r. </t>
    </r>
    <r>
      <rPr>
        <b/>
        <sz val="11"/>
        <rFont val="Calibri"/>
        <family val="2"/>
        <scheme val="minor"/>
      </rPr>
      <t>In total, 1</t>
    </r>
    <r>
      <rPr>
        <b/>
        <sz val="11"/>
        <rFont val="Calibri"/>
        <family val="2"/>
        <charset val="186"/>
        <scheme val="minor"/>
      </rPr>
      <t>927+1620=3547</t>
    </r>
    <r>
      <rPr>
        <sz val="11"/>
        <rFont val="Calibri"/>
        <family val="2"/>
        <charset val="186"/>
        <scheme val="minor"/>
      </rPr>
      <t xml:space="preserve"> </t>
    </r>
    <r>
      <rPr>
        <sz val="11"/>
        <rFont val="Calibri"/>
        <family val="2"/>
        <scheme val="minor"/>
      </rPr>
      <t>places It is planned to start implementation of the action in 2024; thus, the interim value is not indicated.</t>
    </r>
  </si>
  <si>
    <r>
      <t xml:space="preserve">It is planned that the persons of working age who are currently living in social care institutions subordinate to the Ministry of Social Security and Labour (excluding social care institutions for elderly people and institutions being restructured at Stage I of the Reorganisation) in the Mid-West Region of Lithuania (at the beginning of 2020, 2,567 persons (2,158+409) due to the </t>
    </r>
    <r>
      <rPr>
        <sz val="11"/>
        <rFont val="Calibri"/>
        <family val="2"/>
        <charset val="186"/>
        <scheme val="minor"/>
      </rPr>
      <t>24,9</t>
    </r>
    <r>
      <rPr>
        <sz val="11"/>
        <rFont val="Calibri"/>
        <family val="2"/>
        <scheme val="minor"/>
      </rPr>
      <t xml:space="preserve">% less created places = </t>
    </r>
    <r>
      <rPr>
        <sz val="11"/>
        <rFont val="Calibri"/>
        <family val="2"/>
        <charset val="186"/>
        <scheme val="minor"/>
      </rPr>
      <t>1927</t>
    </r>
    <r>
      <rPr>
        <sz val="11"/>
        <rFont val="Calibri"/>
        <family val="2"/>
        <scheme val="minor"/>
      </rPr>
      <t xml:space="preserve"> persons) will receive accommodation and day occupation related services.</t>
    </r>
  </si>
  <si>
    <r>
      <rPr>
        <b/>
        <sz val="11"/>
        <rFont val="Calibri"/>
        <family val="2"/>
        <charset val="186"/>
      </rPr>
      <t xml:space="preserve">152 </t>
    </r>
    <r>
      <rPr>
        <sz val="11"/>
        <rFont val="Calibri"/>
        <family val="2"/>
        <charset val="186"/>
      </rPr>
      <t>Measures to promote equal opportunities and active participation in society (Priemonės, kuriomis skatinamos lygios galimybės ir aktyvus dalyvavimas visuomenėje)</t>
    </r>
  </si>
  <si>
    <t xml:space="preserve">Activity 4.9.5 ,,To implement Community-Led Local Development (hereinafter – CLLD) (MoI)"  is intended to ensure the application of the CLLD method, by providing support to the preparation and management of the local development strategies (i.e.  management, monitoring, evaluation  and active application, as well as strengthening the competencies of the representatives of local development groups). The main result to be achieved by the measure 4.9.5 - to achieve the objectives of local development strategies, by implementing activities selected by the local development groups, funded according to the objective 4.7 (activity 4.7.4   „To promote more active participation of local communities")  and Objective  4.9 (activity 4.9.4  ,, To promote social enterprises that locally address issues of groups facing social exclusion, in the communities (MoI)") . 
Activity 4.9.5,  according to the requirements of the Regulation (EU) 2021/1060), may be implemented only when Activities  4.7.4 and  4.9.4 are implemented, and the volume of the Activity  4.9.5 directly depends on the volume of the Activities 4.7.4 and 4.9.4. 
During the implementation of Operational Programme for the European Union Funds' Investments in 2014-2020 (i.e. measures of priority 8 ,,Implementation of local development strategies" and ,,Accelerated implementation of local development strategies") it occured, that the average cost of financing of the  actions of one local development strategy, selected by the local development groups is EUR 678 604.  
During the last 5 years the inflation of goods and services in Lithuania was on the average 2 per cent per annum.  It can be forecasted that the same annual inflation (2 per cent) will be in 2021-2027, therefore the costs of inflation in 2021-2027 m., associated with the implementation of  activities of the local development strategies, selected by the local development groups , in comparison with the local development strategies of 2014-2020 which have a similar volume of the activities, will increase by 15 percent  (EUR 101 790,6). Based on this, the conclusion can be made that on the average, the amount of EUR 780 394 (678 604 +101 790,6) is necessary for the implementation of the activities of one local development strategy, which will be selected by the local development groups  during the period of 2021-2027 m.  
Each local development strategy may comprise activities (projects selected by the local development groups), which will implement Activity 4.7.4 supported by ESF+ funds in accordance with the Objective 4.7 and Activity 4.9.4 supported by ERDF funds in accordance with Objective 4.9. 
EUR 6 803 140 are foreseen to implement all activities of the strategies of the Capital City Region (Sostinės regionas), which correspond to Activities 4.7.4 and 4.9.4. Of this amount EUR 4 927 622 are foreseen for the activities which correspond to Activity 4.7.4 of the objective 4.7, and EUR 1 875 518 - for the activities which correspond to the activity 4.9.4 of the objective 4.9.                                
The target value for 2029 is therefore calculated as follows: The amount of funding for the Capital City (Sostinės) region foreseen  for the activity 4.7.4 of Objective 4.7  (i.e. EUR 4 927 622)  and for  the  activity  4.9.4 of Objective 4.9 (i.e. EUR 1 875 518), divided by  780.394,4  (i.e. the average amount of funding for the activities of one strategy): (4 927 622+ 1 875 518)/780 394=8).
In accordance with the data of the Operational Programme for the European Union Funds' Investments in 2014-2020,the actual implementation of the local development strategies began only in the 2nd half of year 5 of the period 2014–2020. Therefore the assumption is made that in 2024 (year 3 of the period 2021–2027) there will not be implemented strategies and the value of the indicator will be 0 (zero).
</t>
  </si>
  <si>
    <r>
      <rPr>
        <b/>
        <sz val="11"/>
        <rFont val="Calibri"/>
        <family val="2"/>
      </rPr>
      <t>152</t>
    </r>
    <r>
      <rPr>
        <sz val="11"/>
        <rFont val="Calibri"/>
        <family val="2"/>
      </rPr>
      <t xml:space="preserve"> Measures to promote equal opportunities and active participation in society (Priemonės, kuriomis skatinamos lygios galimybės ir aktyvus dalyvavimas visuomenėje)</t>
    </r>
  </si>
  <si>
    <r>
      <t xml:space="preserve">5 local development strategies were implemented in the capital region during the implementation of Operational Programme for the European Union Funds' Investments in 2014-2020. An average of 8 civil society and private sector stakeholders were involved in the development and implementation of one local development strategy (measures of priority 8 ,,Preparation of Local Development Strategies" and ,,Management of the Implementation of Local Development Strategies"). The objective is to increase the openness of CLLD and preparation of local development strategies, achieving that in 2029 the average number of civil society and private sector stakeholders involved in the preparation and implementation of the local development in the capital region  would increase at least 2 times to 16 (8x2 = 16), therefore the target value of the indicator in 2029 is calculated by multiplying the target value of the indicator "Local development strategy initiated by the community for local development" in </t>
    </r>
    <r>
      <rPr>
        <u/>
        <sz val="11"/>
        <rFont val="Calibri"/>
        <family val="2"/>
      </rPr>
      <t>2029 (</t>
    </r>
    <r>
      <rPr>
        <b/>
        <u/>
        <sz val="11"/>
        <rFont val="Calibri"/>
        <family val="2"/>
      </rPr>
      <t>8</t>
    </r>
    <r>
      <rPr>
        <u/>
        <sz val="11"/>
        <rFont val="Calibri"/>
        <family val="2"/>
      </rPr>
      <t xml:space="preserve"> strategies) by 16 (8x16 = 128)</t>
    </r>
  </si>
  <si>
    <r>
      <t>34 local development strategies were implemented in the region of Central and Western Lithuania during the implementation of 2014-2020 Operational Programme for the European Union Funds Investmens.  11 civil society and private sector stakeholders in average were involved in the development and implementation of one local development strategy (measures of priority 8 ,,Preparation of Local Development Strategies" and ,,Management of the Implementation of Local Development Strategies"). The objective is to increase the openness of CLLD and preparation of local development strategies, achieving that in 2029 the average number of civil society and private sector stakeholders involved in the development and implementation of the local development strategy in the region of Middle and Western Lithuania would increase at least 1,5 times in 2029 to 16 (11x1.5=16), therefore the target value for 2029 is calculated by multiplying the target value of the indicator “Community-led local development strategy for local development” in 2029 (</t>
    </r>
    <r>
      <rPr>
        <b/>
        <sz val="11"/>
        <rFont val="Calibri"/>
        <family val="2"/>
      </rPr>
      <t>43</t>
    </r>
    <r>
      <rPr>
        <sz val="11"/>
        <rFont val="Calibri"/>
        <family val="2"/>
      </rPr>
      <t xml:space="preserve"> strategies) by 16 (</t>
    </r>
    <r>
      <rPr>
        <b/>
        <sz val="11"/>
        <rFont val="Calibri"/>
        <family val="2"/>
      </rPr>
      <t>43</t>
    </r>
    <r>
      <rPr>
        <sz val="11"/>
        <rFont val="Calibri"/>
        <family val="2"/>
      </rPr>
      <t>x16=</t>
    </r>
    <r>
      <rPr>
        <b/>
        <sz val="11"/>
        <rFont val="Calibri"/>
        <family val="2"/>
      </rPr>
      <t>688</t>
    </r>
    <r>
      <rPr>
        <sz val="11"/>
        <rFont val="Calibri"/>
        <family val="2"/>
      </rPr>
      <t>)</t>
    </r>
  </si>
  <si>
    <t>Justification for the proposed change 2025-12</t>
  </si>
  <si>
    <t>Patikslinta rodiklio reikšmė</t>
  </si>
  <si>
    <r>
      <t xml:space="preserve">Capital - </t>
    </r>
    <r>
      <rPr>
        <strike/>
        <sz val="11"/>
        <color theme="1"/>
        <rFont val="Times New Roman"/>
        <family val="1"/>
      </rPr>
      <t xml:space="preserve">144 </t>
    </r>
    <r>
      <rPr>
        <sz val="11"/>
        <color rgb="FF00B050"/>
        <rFont val="Times New Roman"/>
        <family val="1"/>
      </rPr>
      <t>128</t>
    </r>
    <r>
      <rPr>
        <strike/>
        <sz val="11"/>
        <color theme="1"/>
        <rFont val="Times New Roman"/>
        <family val="1"/>
      </rPr>
      <t xml:space="preserve"> </t>
    </r>
    <r>
      <rPr>
        <sz val="11"/>
        <color theme="1"/>
        <rFont val="Times New Roman"/>
        <family val="1"/>
        <charset val="186"/>
      </rPr>
      <t>, MWR -</t>
    </r>
    <r>
      <rPr>
        <strike/>
        <sz val="11"/>
        <color theme="1"/>
        <rFont val="Times New Roman"/>
        <family val="1"/>
      </rPr>
      <t xml:space="preserve"> 752</t>
    </r>
    <r>
      <rPr>
        <sz val="11"/>
        <color rgb="FFFF0000"/>
        <rFont val="Times New Roman"/>
        <family val="1"/>
      </rPr>
      <t xml:space="preserve"> </t>
    </r>
    <r>
      <rPr>
        <sz val="11"/>
        <color rgb="FF00B050"/>
        <rFont val="Times New Roman"/>
        <family val="1"/>
      </rPr>
      <t>688</t>
    </r>
  </si>
  <si>
    <t>Patikslinta reikšmė</t>
  </si>
  <si>
    <r>
      <t xml:space="preserve">Capital - </t>
    </r>
    <r>
      <rPr>
        <strike/>
        <sz val="11"/>
        <color theme="1"/>
        <rFont val="Times New Roman"/>
        <family val="1"/>
      </rPr>
      <t xml:space="preserve">26 </t>
    </r>
    <r>
      <rPr>
        <sz val="11"/>
        <color rgb="FF00B050"/>
        <rFont val="Times New Roman"/>
        <family val="1"/>
      </rPr>
      <t>13</t>
    </r>
    <r>
      <rPr>
        <sz val="11"/>
        <color theme="1"/>
        <rFont val="Times New Roman"/>
        <family val="1"/>
        <charset val="186"/>
      </rPr>
      <t xml:space="preserve">, MWR - </t>
    </r>
    <r>
      <rPr>
        <sz val="11"/>
        <color theme="1"/>
        <rFont val="Times New Roman"/>
        <family val="1"/>
      </rPr>
      <t>129</t>
    </r>
  </si>
  <si>
    <t>It is assumed that creating one new job in a enterprise requires ~ 70 thousand Euro. This assumption is made taking into account the measures of priority 3 “Regio Invest LT+” of the Operational Programme for the European Union Funds' Investments in 2014-2020 intended to encourage small and medium-sized enterprises to invest in innovative production and/or innovative start-up and development of service business, experience in implementation – project financing contracts concluded under this instrument show that one long-term job in a small and medium-sized enterprise is expected to be allocated on average ~ 100 thousand. EUR of project funding.  Jobs created by social enterprices will not necessarily be linked to innovative activities, therefore it is assumed that the creation of one job in social enterprice requires at least 30 % less investment. The target value for the indicator for 2029 shall be calculated by dividing the estimated amount of operating funding by 70 000   (9 208 705,88/70 000  = 131 ).</t>
  </si>
  <si>
    <r>
      <t>It is assumed that investment in one social enterprise will be of the size of the amount allocated to social enterprise according to the measure “LEADER programme” of Rural Development Programme for Lithuania 2014-2020 (EUR 71 thousand). The target value of the indicator in 2029 is calculated by dividing the amount planned for activities by 71 thousand (1 875 518</t>
    </r>
    <r>
      <rPr>
        <sz val="11"/>
        <rFont val="Calibri"/>
        <family val="2"/>
      </rPr>
      <t xml:space="preserve"> </t>
    </r>
    <r>
      <rPr>
        <sz val="11"/>
        <rFont val="Calibri"/>
        <family val="2"/>
        <charset val="186"/>
      </rPr>
      <t>/ 71 000 ≈ 26</t>
    </r>
    <r>
      <rPr>
        <strike/>
        <sz val="11"/>
        <rFont val="Calibri"/>
        <family val="2"/>
      </rPr>
      <t xml:space="preserve"> </t>
    </r>
    <r>
      <rPr>
        <sz val="11"/>
        <rFont val="Calibri"/>
        <family val="2"/>
        <charset val="186"/>
      </rPr>
      <t xml:space="preserve">). According to the  Operational Programme for the European Union Funds' Investments in 2014-2020 implementation data the actual implementation of, local development strategies started only in the second half of the fifth year of the 2014-2020 period. Therefore it is planned that in 2024 (the third year of 2021-2027 period) the milestone value will be 0 (zero). </t>
    </r>
  </si>
  <si>
    <r>
      <t>The 2029 target for RCO01 equals the sum of the 2029 targets for RCO02 (</t>
    </r>
    <r>
      <rPr>
        <strike/>
        <sz val="11"/>
        <rFont val="Calibri"/>
        <family val="2"/>
        <charset val="186"/>
      </rPr>
      <t xml:space="preserve">26 </t>
    </r>
    <r>
      <rPr>
        <b/>
        <sz val="11"/>
        <rFont val="Calibri"/>
        <family val="2"/>
        <charset val="186"/>
      </rPr>
      <t>13</t>
    </r>
    <r>
      <rPr>
        <sz val="11"/>
        <rFont val="Calibri"/>
        <family val="2"/>
      </rPr>
      <t xml:space="preserve">).  </t>
    </r>
  </si>
  <si>
    <t xml:space="preserve">It is assumed that investment (support by grant) in one social enterprise will be of the size of the amount allocated to social enterprise according to the measure “LEADER programme” of Rural Development Programme for Lithuania 2014-2020 (EUR 71 thousand). The target value of the indicator in 2029 is calculated by dividing the amount planned for activities by 71 thousand (1 875 518 / 71 000 ≈ 26 ). According to the  Operational Programme for the European Union Funds' Investments in 2014-2020 implementation data the actual implementation of, local development strategies started only in the second half of the fifth year of the 2014-2020 period. Therefore it is planned that in 2024 (the third year of 2021-2027 period) the milestone value will be 0 (zero). </t>
  </si>
  <si>
    <r>
      <t>It is assumed that investment (support by grant) in one social enterprise will be of the size of the amount allocated to social enterprise according to the measure “LEADER programme” of Rural Development Programme for Lithuania 2014-2020 (EUR 71 thousand). The target value of the indicator in 2029 is calculated by dividing the amount planned for activities by 71 thousand (</t>
    </r>
    <r>
      <rPr>
        <strike/>
        <sz val="11"/>
        <rFont val="Calibri"/>
        <family val="2"/>
      </rPr>
      <t>1 875 518</t>
    </r>
    <r>
      <rPr>
        <sz val="11"/>
        <rFont val="Calibri"/>
        <family val="2"/>
        <charset val="186"/>
      </rPr>
      <t xml:space="preserve"> </t>
    </r>
    <r>
      <rPr>
        <b/>
        <sz val="11"/>
        <rFont val="Calibri"/>
        <family val="2"/>
        <charset val="186"/>
      </rPr>
      <t>956 438</t>
    </r>
    <r>
      <rPr>
        <sz val="11"/>
        <rFont val="Calibri"/>
        <family val="2"/>
        <charset val="186"/>
      </rPr>
      <t xml:space="preserve">/ 71 000 ≈ </t>
    </r>
    <r>
      <rPr>
        <strike/>
        <sz val="11"/>
        <rFont val="Calibri"/>
        <family val="2"/>
      </rPr>
      <t>26</t>
    </r>
    <r>
      <rPr>
        <sz val="11"/>
        <rFont val="Calibri"/>
        <family val="2"/>
        <charset val="186"/>
      </rPr>
      <t xml:space="preserve"> </t>
    </r>
    <r>
      <rPr>
        <b/>
        <sz val="11"/>
        <rFont val="Calibri"/>
        <family val="2"/>
        <charset val="186"/>
      </rPr>
      <t xml:space="preserve"> 13</t>
    </r>
    <r>
      <rPr>
        <sz val="11"/>
        <rFont val="Calibri"/>
        <family val="2"/>
        <charset val="186"/>
      </rPr>
      <t xml:space="preserve">). According to the  Operational Programme for the European Union Funds' Investments in 2014-2020 implementation data the actual implementation of, local development strategies started only in the second half of the fifth year of the 2014-2020 period. </t>
    </r>
    <r>
      <rPr>
        <strike/>
        <sz val="11"/>
        <rFont val="Calibri"/>
        <family val="2"/>
        <charset val="186"/>
      </rPr>
      <t xml:space="preserve">Therefore it is planned that in 2024 (the third year of 2021-2027 period) the milestone value will be 0 (zero). </t>
    </r>
  </si>
  <si>
    <r>
      <t>It is assumed that investment in one social enterprise will be of the size of the amount allocated to social enterprise according to the measure “LEADER programme” of Rural Development Programme for Lithuania 2014-2020 (EUR 71 thousand). The target value of the indicator in 2029 is calculated by dividing the amount planned for activities by 71 thousand (</t>
    </r>
    <r>
      <rPr>
        <strike/>
        <sz val="11"/>
        <rFont val="Calibri"/>
        <family val="2"/>
      </rPr>
      <t>1 875 518</t>
    </r>
    <r>
      <rPr>
        <sz val="11"/>
        <rFont val="Calibri"/>
        <family val="2"/>
      </rPr>
      <t xml:space="preserve"> </t>
    </r>
    <r>
      <rPr>
        <b/>
        <sz val="11"/>
        <rFont val="Calibri"/>
        <family val="2"/>
        <charset val="186"/>
      </rPr>
      <t xml:space="preserve"> 956 438</t>
    </r>
    <r>
      <rPr>
        <sz val="11"/>
        <rFont val="Calibri"/>
        <family val="2"/>
        <charset val="186"/>
      </rPr>
      <t xml:space="preserve">/ 71 000 ≈ </t>
    </r>
    <r>
      <rPr>
        <strike/>
        <sz val="11"/>
        <rFont val="Calibri"/>
        <family val="2"/>
      </rPr>
      <t>26</t>
    </r>
    <r>
      <rPr>
        <b/>
        <strike/>
        <sz val="11"/>
        <rFont val="Calibri"/>
        <family val="2"/>
        <charset val="186"/>
      </rPr>
      <t xml:space="preserve"> </t>
    </r>
    <r>
      <rPr>
        <b/>
        <sz val="11"/>
        <rFont val="Calibri"/>
        <family val="2"/>
        <charset val="186"/>
      </rPr>
      <t>13</t>
    </r>
    <r>
      <rPr>
        <sz val="11"/>
        <rFont val="Calibri"/>
        <family val="2"/>
        <charset val="186"/>
      </rPr>
      <t>). According to the  Operational Programme for the European Union Funds' Investments in 2014-2020 implementation data the actual implementation of, local development strategies started only in the second half of the fifth year of the 2014-2020 period.</t>
    </r>
    <r>
      <rPr>
        <strike/>
        <sz val="11"/>
        <rFont val="Calibri"/>
        <family val="2"/>
        <charset val="186"/>
      </rPr>
      <t xml:space="preserve"> Therefore it is planned that in 2024 (the third year of 2021-2027 period) the milestone value will be 0 (zero). </t>
    </r>
  </si>
  <si>
    <r>
      <t xml:space="preserve">It is assumed that creating one new job in a enterprise requires ~ 70 thousand Euro. This assumption is made taking into account the measures of priority 3 “Regio Invest LT+” of the Operational Programme for the European Union Funds' Investments in 2014-2020 intended to encourage small and medium-sized enterprises to invest in innovative production and/or innovative start-up and development of service business, experience in implementation – project financing contracts concluded under this instrument show that one long-term job in a small and medium-sized enterprise is expected to be allocated on average ~ 100 thousand. EUR of project funding.  Jobs created by social enterprices will not necessarily be linked to innovative activities, therefore it is assumed that the creation of one job in social enterprice requires at least 30 % less investment. The target value for the indicator for 2029 shall be calculated by dividing the estimated amount of operating funding by </t>
    </r>
    <r>
      <rPr>
        <sz val="11"/>
        <rFont val="Calibri"/>
        <family val="2"/>
      </rPr>
      <t xml:space="preserve">70 000 </t>
    </r>
    <r>
      <rPr>
        <sz val="11"/>
        <color rgb="FF00B050"/>
        <rFont val="Calibri"/>
        <family val="2"/>
      </rPr>
      <t xml:space="preserve"> </t>
    </r>
    <r>
      <rPr>
        <sz val="11"/>
        <rFont val="Calibri"/>
        <family val="2"/>
        <charset val="186"/>
      </rPr>
      <t xml:space="preserve"> (1 875 518 /</t>
    </r>
    <r>
      <rPr>
        <sz val="11"/>
        <rFont val="Calibri"/>
        <family val="2"/>
      </rPr>
      <t xml:space="preserve">70 000 </t>
    </r>
    <r>
      <rPr>
        <sz val="11"/>
        <rFont val="Calibri"/>
        <family val="2"/>
        <charset val="186"/>
      </rPr>
      <t>= 26  ).</t>
    </r>
  </si>
  <si>
    <r>
      <t xml:space="preserve">It is assumed that creating one new job in a enterprise requires ~ 70 thousand Euro. This assumption is made taking into account the measures of priority 3 “Regio Invest LT+” of the Operational Programme for the European Union Funds' Investments in 2014-2020 intended to encourage small and medium-sized enterprises to invest in innovative production and/or innovative start-up and development of service business, experience in implementation – project financing contracts concluded under this instrument show that one long-term job in a small and medium-sized enterprise is expected to be allocated on average ~ 100 thousand. EUR of project funding.  Jobs created by social enterprices will not necessarily be linked to innovative activities, therefore it is assumed that the creation of one job in social enterprice requires at least 30 % less investment. The target value for the indicator for 2029 shall be calculated by dividing the estimated amount of operating funding by </t>
    </r>
    <r>
      <rPr>
        <sz val="11"/>
        <rFont val="Calibri"/>
        <family val="2"/>
      </rPr>
      <t xml:space="preserve">70 000 </t>
    </r>
    <r>
      <rPr>
        <sz val="11"/>
        <color rgb="FF00B050"/>
        <rFont val="Calibri"/>
        <family val="2"/>
      </rPr>
      <t xml:space="preserve"> </t>
    </r>
    <r>
      <rPr>
        <sz val="11"/>
        <rFont val="Calibri"/>
        <family val="2"/>
        <charset val="186"/>
      </rPr>
      <t xml:space="preserve"> (</t>
    </r>
    <r>
      <rPr>
        <strike/>
        <sz val="11"/>
        <rFont val="Calibri"/>
        <family val="2"/>
      </rPr>
      <t>1 875 518</t>
    </r>
    <r>
      <rPr>
        <sz val="11"/>
        <rFont val="Calibri"/>
        <family val="2"/>
        <charset val="186"/>
      </rPr>
      <t xml:space="preserve"> </t>
    </r>
    <r>
      <rPr>
        <b/>
        <sz val="11"/>
        <rFont val="Calibri"/>
        <family val="2"/>
        <charset val="186"/>
      </rPr>
      <t>956 438</t>
    </r>
    <r>
      <rPr>
        <sz val="11"/>
        <rFont val="Calibri"/>
        <family val="2"/>
        <charset val="186"/>
      </rPr>
      <t xml:space="preserve"> /</t>
    </r>
    <r>
      <rPr>
        <sz val="11"/>
        <rFont val="Calibri"/>
        <family val="2"/>
      </rPr>
      <t xml:space="preserve">70 000 </t>
    </r>
    <r>
      <rPr>
        <sz val="11"/>
        <rFont val="Calibri"/>
        <family val="2"/>
        <charset val="186"/>
      </rPr>
      <t xml:space="preserve">= </t>
    </r>
    <r>
      <rPr>
        <strike/>
        <sz val="11"/>
        <rFont val="Calibri"/>
        <family val="2"/>
      </rPr>
      <t>26</t>
    </r>
    <r>
      <rPr>
        <b/>
        <sz val="11"/>
        <rFont val="Calibri"/>
        <family val="2"/>
        <charset val="186"/>
      </rPr>
      <t xml:space="preserve"> 13</t>
    </r>
    <r>
      <rPr>
        <sz val="11"/>
        <rFont val="Calibri"/>
        <family val="2"/>
        <charset val="186"/>
      </rPr>
      <t xml:space="preserve"> ).</t>
    </r>
  </si>
  <si>
    <r>
      <t xml:space="preserve">Activity 4.9.5 ,,To implement Community-Led Local Development (hereinafter – CLLD) (MoI)"  is intended to ensure the application of the CLLD method, by providing support to the preparation and management of the local development strategies (i.e.  management, monitoring, evaluation  and active application, as well as strengthening the competencies of the representatives of local development groups). The main result to be achieved by the measure 4.9.5 - to achieve the objectives of local development strategies, by implementing activities selected by the local development groups, funded according to the objective 4.7 (activity 4.7.4   „To promote more active participation of local communities")  and Objective  4.9 (activity 4.9.4  ,, To promote social enterprises that locally address issues of groups facing social exclusion, in the communities (MoI)") . 
Activity 4.9.5,  according to the requirements of the Regulation (EU) 2021/1060), may be implemented only when Activities  4.7.4 and  4.9.4 are implemented, and the volume of the Activity  4.9.5 directly depends on the volume of the Activities 4.7.4 and 4.9.4. 
During the implementation of Operational Programme for the European Union Funds' Investments in 2014-2020 (i.e. measures of priority 8 ,,Implementation of local development strategies" and ,,Accelerated implementation of local development strategies") it occured, that the average cost of financing of the  actions of one local development strategy, selected by the local development groups is EUR 678 604.  
</t>
    </r>
    <r>
      <rPr>
        <strike/>
        <sz val="11"/>
        <rFont val="Calibri"/>
        <family val="2"/>
      </rPr>
      <t>During the last 5 years the inflation of goods and services in Lithuania was on the average 2  per cent per annum.  It can be forecasted that the same annual inflation (2</t>
    </r>
    <r>
      <rPr>
        <sz val="11"/>
        <rFont val="Calibri"/>
        <family val="2"/>
        <charset val="186"/>
      </rPr>
      <t xml:space="preserve"> p</t>
    </r>
    <r>
      <rPr>
        <strike/>
        <sz val="11"/>
        <rFont val="Calibri"/>
        <family val="2"/>
      </rPr>
      <t>er cent) will be in 2021-2027, therefore the costs of inflation in 2021-2027 m., associated with the implementation of  activities of the local development strategies, selected by the local development groups , in comparison with the local development strategies of 2014-2020 which have a similar volume of the activities, will</t>
    </r>
    <r>
      <rPr>
        <sz val="11"/>
        <rFont val="Calibri"/>
        <family val="2"/>
        <charset val="186"/>
      </rPr>
      <t xml:space="preserve"> </t>
    </r>
    <r>
      <rPr>
        <strike/>
        <sz val="11"/>
        <rFont val="Calibri"/>
        <family val="2"/>
      </rPr>
      <t>increase by</t>
    </r>
    <r>
      <rPr>
        <sz val="11"/>
        <rFont val="Calibri"/>
        <family val="2"/>
        <charset val="186"/>
      </rPr>
      <t xml:space="preserve"> </t>
    </r>
    <r>
      <rPr>
        <strike/>
        <sz val="11"/>
        <rFont val="Calibri"/>
        <family val="2"/>
      </rPr>
      <t>15 percent  (EUR 101 790,6 ). Based on this, the conclusion can be made that on the average, the amount of EUR (678 604 + 101 790,6) is necessary for the implementation of the activities of one local development strategy, which will be selected by the local development groups  during the period of 2021-2027 m.</t>
    </r>
    <r>
      <rPr>
        <sz val="11"/>
        <rFont val="Calibri"/>
        <family val="2"/>
      </rPr>
      <t xml:space="preserve">
</t>
    </r>
    <r>
      <rPr>
        <b/>
        <sz val="11"/>
        <rFont val="Calibri"/>
        <family val="2"/>
        <charset val="186"/>
      </rPr>
      <t xml:space="preserve">After assessing the average local development strategy funding amount for 2014-2020, inflation and local activity group, the rules for the preparation and selection of local development strategies provide that the minimum requested value for the implementation of a local development strategy for one local development strategy, which will be selected by local development groups in the period 2021–2027, is EUR 500 thousand, i.e. the amount of European Union funds and co-financing (excluding administrative costs) intended for the implementation of the local development strategy is EUR 1 million. 
</t>
    </r>
    <r>
      <rPr>
        <sz val="11"/>
        <rFont val="Calibri"/>
        <family val="2"/>
        <charset val="186"/>
      </rPr>
      <t xml:space="preserve">Each local development strategy may comprise activities (projects selected by the local development groups), which will implement Activity 4.7.4 supported by ESF+ funds in accordance with the Objective 4.7 and Activity 4.9.4 supported by ERDF funds in accordance with Objective 4.9. EUR </t>
    </r>
    <r>
      <rPr>
        <strike/>
        <sz val="11"/>
        <rFont val="Calibri"/>
        <family val="2"/>
      </rPr>
      <t>6 803 140</t>
    </r>
    <r>
      <rPr>
        <sz val="11"/>
        <rFont val="Calibri"/>
        <family val="2"/>
        <charset val="186"/>
      </rPr>
      <t xml:space="preserve"> 4 918 460</t>
    </r>
    <r>
      <rPr>
        <sz val="11"/>
        <color rgb="FFFF0000"/>
        <rFont val="Calibri"/>
        <family val="2"/>
      </rPr>
      <t xml:space="preserve"> </t>
    </r>
    <r>
      <rPr>
        <sz val="11"/>
        <rFont val="Calibri"/>
        <family val="2"/>
        <charset val="186"/>
      </rPr>
      <t xml:space="preserve">are foreseen to implement all activities of the strategies of the Capital City Region (Sostinės regionas), which correspond to Activities 4.7.4 and 4.9.4. Of this amount EUR </t>
    </r>
    <r>
      <rPr>
        <strike/>
        <sz val="11"/>
        <rFont val="Calibri"/>
        <family val="2"/>
      </rPr>
      <t>4 927 622</t>
    </r>
    <r>
      <rPr>
        <sz val="11"/>
        <color rgb="FFFF0000"/>
        <rFont val="Calibri"/>
        <family val="2"/>
      </rPr>
      <t xml:space="preserve"> </t>
    </r>
    <r>
      <rPr>
        <b/>
        <sz val="11"/>
        <rFont val="Calibri"/>
        <family val="2"/>
        <charset val="186"/>
      </rPr>
      <t xml:space="preserve"> 3 962 022</t>
    </r>
    <r>
      <rPr>
        <sz val="11"/>
        <rFont val="Calibri"/>
        <family val="2"/>
        <charset val="186"/>
      </rPr>
      <t xml:space="preserve"> are foreseen for the activities which correspond to Activity 4.7.4 of the objective 4.7, and EUR</t>
    </r>
    <r>
      <rPr>
        <sz val="11"/>
        <color theme="1"/>
        <rFont val="Calibri"/>
        <family val="2"/>
      </rPr>
      <t xml:space="preserve"> </t>
    </r>
    <r>
      <rPr>
        <strike/>
        <sz val="11"/>
        <color theme="1"/>
        <rFont val="Calibri"/>
        <family val="2"/>
      </rPr>
      <t>1 875 518</t>
    </r>
    <r>
      <rPr>
        <b/>
        <sz val="11"/>
        <rFont val="Calibri"/>
        <family val="2"/>
      </rPr>
      <t xml:space="preserve"> </t>
    </r>
    <r>
      <rPr>
        <b/>
        <sz val="11"/>
        <rFont val="Calibri"/>
        <family val="2"/>
        <charset val="186"/>
      </rPr>
      <t>956 438-</t>
    </r>
    <r>
      <rPr>
        <sz val="11"/>
        <rFont val="Calibri"/>
        <family val="2"/>
        <charset val="186"/>
      </rPr>
      <t xml:space="preserve"> for the activities which correspond to the activity</t>
    </r>
    <r>
      <rPr>
        <sz val="11"/>
        <rFont val="Calibri"/>
        <family val="2"/>
      </rPr>
      <t xml:space="preserve"> 4.9.4</t>
    </r>
    <r>
      <rPr>
        <sz val="11"/>
        <rFont val="Calibri"/>
        <family val="2"/>
        <charset val="186"/>
      </rPr>
      <t xml:space="preserve"> of the objective 4.9.                                
</t>
    </r>
    <r>
      <rPr>
        <sz val="11"/>
        <color theme="1"/>
        <rFont val="Calibri"/>
        <family val="2"/>
      </rPr>
      <t xml:space="preserve">The target value for 2029 is therefore calculated as follows: The amount of funding for the Capital City (Sostinės) region foreseen  for the activity 4.7.4 of Objective 4.7  (i.e. EUR </t>
    </r>
    <r>
      <rPr>
        <strike/>
        <sz val="11"/>
        <color theme="1"/>
        <rFont val="Calibri"/>
        <family val="2"/>
      </rPr>
      <t>4 927 622</t>
    </r>
    <r>
      <rPr>
        <sz val="11"/>
        <color theme="1"/>
        <rFont val="Calibri"/>
        <family val="2"/>
      </rPr>
      <t xml:space="preserve"> </t>
    </r>
    <r>
      <rPr>
        <b/>
        <sz val="11"/>
        <rFont val="Calibri"/>
        <family val="2"/>
        <charset val="186"/>
      </rPr>
      <t xml:space="preserve"> 3 962 022</t>
    </r>
    <r>
      <rPr>
        <sz val="11"/>
        <color theme="1"/>
        <rFont val="Calibri"/>
        <family val="2"/>
      </rPr>
      <t xml:space="preserve"> )  and for  the  activity  4.9.4 of Objective 4.9 (i.e. EUR </t>
    </r>
    <r>
      <rPr>
        <strike/>
        <sz val="11"/>
        <rFont val="Calibri"/>
        <family val="2"/>
      </rPr>
      <t>1 875 518</t>
    </r>
    <r>
      <rPr>
        <sz val="11"/>
        <color rgb="FF00B050"/>
        <rFont val="Calibri"/>
        <family val="2"/>
      </rPr>
      <t xml:space="preserve"> </t>
    </r>
    <r>
      <rPr>
        <b/>
        <sz val="11"/>
        <rFont val="Calibri"/>
        <family val="2"/>
        <charset val="186"/>
      </rPr>
      <t xml:space="preserve"> 956 438</t>
    </r>
    <r>
      <rPr>
        <sz val="11"/>
        <color theme="1"/>
        <rFont val="Calibri"/>
        <family val="2"/>
      </rPr>
      <t xml:space="preserve">), divided by  </t>
    </r>
    <r>
      <rPr>
        <strike/>
        <sz val="11"/>
        <color theme="1"/>
        <rFont val="Calibri"/>
        <family val="2"/>
      </rPr>
      <t>780.394,4</t>
    </r>
    <r>
      <rPr>
        <sz val="11"/>
        <color rgb="FFFF0000"/>
        <rFont val="Calibri"/>
        <family val="2"/>
      </rPr>
      <t xml:space="preserve"> </t>
    </r>
    <r>
      <rPr>
        <b/>
        <sz val="11"/>
        <rFont val="Calibri"/>
        <family val="2"/>
        <charset val="186"/>
      </rPr>
      <t>1 000 000</t>
    </r>
    <r>
      <rPr>
        <sz val="11"/>
        <color theme="1"/>
        <rFont val="Calibri"/>
        <family val="2"/>
      </rPr>
      <t xml:space="preserve"> (i.e. </t>
    </r>
    <r>
      <rPr>
        <strike/>
        <sz val="11"/>
        <color theme="1"/>
        <rFont val="Calibri"/>
        <family val="2"/>
      </rPr>
      <t xml:space="preserve">the average amount of funding </t>
    </r>
    <r>
      <rPr>
        <b/>
        <sz val="11"/>
        <rFont val="Calibri"/>
        <family val="2"/>
        <charset val="186"/>
      </rPr>
      <t xml:space="preserve"> the maximum funding amounts</t>
    </r>
    <r>
      <rPr>
        <sz val="11"/>
        <color rgb="FF00B050"/>
        <rFont val="Calibri"/>
        <family val="2"/>
      </rPr>
      <t xml:space="preserve"> </t>
    </r>
    <r>
      <rPr>
        <sz val="11"/>
        <color theme="1"/>
        <rFont val="Calibri"/>
        <family val="2"/>
      </rPr>
      <t>for the activities of one strategy i.e. after assessing the maximum funding amounts for activities within one strategy): (</t>
    </r>
    <r>
      <rPr>
        <strike/>
        <sz val="11"/>
        <rFont val="Calibri"/>
        <family val="2"/>
      </rPr>
      <t>4 927 622</t>
    </r>
    <r>
      <rPr>
        <sz val="11"/>
        <color rgb="FFFF0000"/>
        <rFont val="Calibri"/>
        <family val="2"/>
      </rPr>
      <t xml:space="preserve"> </t>
    </r>
    <r>
      <rPr>
        <b/>
        <sz val="11"/>
        <rFont val="Calibri"/>
        <family val="2"/>
        <charset val="186"/>
      </rPr>
      <t>3 962 022</t>
    </r>
    <r>
      <rPr>
        <sz val="11"/>
        <color theme="1"/>
        <rFont val="Calibri"/>
        <family val="2"/>
      </rPr>
      <t xml:space="preserve">+ </t>
    </r>
    <r>
      <rPr>
        <strike/>
        <sz val="11"/>
        <color theme="1"/>
        <rFont val="Calibri"/>
        <family val="2"/>
      </rPr>
      <t>1 875 51 8</t>
    </r>
    <r>
      <rPr>
        <sz val="11"/>
        <rFont val="Calibri"/>
        <family val="2"/>
        <charset val="186"/>
      </rPr>
      <t xml:space="preserve">   </t>
    </r>
    <r>
      <rPr>
        <b/>
        <sz val="11"/>
        <rFont val="Calibri"/>
        <family val="2"/>
        <charset val="186"/>
      </rPr>
      <t>956 438</t>
    </r>
    <r>
      <rPr>
        <sz val="11"/>
        <color rgb="FFFF0000"/>
        <rFont val="Calibri"/>
        <family val="2"/>
      </rPr>
      <t xml:space="preserve"> </t>
    </r>
    <r>
      <rPr>
        <sz val="11"/>
        <color theme="1"/>
        <rFont val="Calibri"/>
        <family val="2"/>
      </rPr>
      <t>)/</t>
    </r>
    <r>
      <rPr>
        <strike/>
        <sz val="11"/>
        <color theme="1"/>
        <rFont val="Calibri"/>
        <family val="2"/>
      </rPr>
      <t>780 394</t>
    </r>
    <r>
      <rPr>
        <b/>
        <strike/>
        <sz val="11"/>
        <rFont val="Calibri"/>
        <family val="2"/>
        <charset val="186"/>
      </rPr>
      <t xml:space="preserve"> </t>
    </r>
    <r>
      <rPr>
        <b/>
        <sz val="11"/>
        <rFont val="Calibri"/>
        <family val="2"/>
        <charset val="186"/>
      </rPr>
      <t>1 000 000</t>
    </r>
    <r>
      <rPr>
        <sz val="11"/>
        <color theme="1"/>
        <rFont val="Calibri"/>
        <family val="2"/>
      </rPr>
      <t>=</t>
    </r>
    <r>
      <rPr>
        <strike/>
        <sz val="11"/>
        <color theme="1"/>
        <rFont val="Calibri"/>
        <family val="2"/>
        <charset val="186"/>
      </rPr>
      <t>8</t>
    </r>
    <r>
      <rPr>
        <strike/>
        <sz val="11"/>
        <color rgb="FF00B050"/>
        <rFont val="Calibri"/>
        <family val="2"/>
        <charset val="186"/>
      </rPr>
      <t xml:space="preserve"> </t>
    </r>
    <r>
      <rPr>
        <b/>
        <sz val="11"/>
        <rFont val="Calibri"/>
        <family val="2"/>
        <charset val="186"/>
      </rPr>
      <t xml:space="preserve"> 5</t>
    </r>
    <r>
      <rPr>
        <sz val="11"/>
        <color theme="1"/>
        <rFont val="Calibri"/>
        <family val="2"/>
      </rPr>
      <t>)</t>
    </r>
    <r>
      <rPr>
        <sz val="11"/>
        <color rgb="FFFF0000"/>
        <rFont val="Calibri"/>
        <family val="2"/>
      </rPr>
      <t xml:space="preserve">. </t>
    </r>
    <r>
      <rPr>
        <sz val="11"/>
        <rFont val="Calibri"/>
        <family val="2"/>
        <charset val="186"/>
      </rPr>
      <t xml:space="preserve">
In accordance with the data of the Operational Programme for the European Union Funds' Investments in 2014-2020,the actual implementation of the local development strategies began only in the 2nd half of year 5 of the period 2014–2020. Therefore the assumption is made that in 2024 (year 3 of the period 2021–2027) there will not be implemented strategies and the value of the indicator will be 0 (zero).
</t>
    </r>
  </si>
  <si>
    <r>
      <t xml:space="preserve">5 local development strategies were implemented in the capital region during the implementation of Operational Programme for the European Union Funds' Investments in 2014-2020. An average of 8 civil society and private sector stakeholders were involved in the development and implementation of one local development strategy (measures of priority 8 ,,Preparation of Local Development Strategies" and ,,Management of the Implementation of Local Development Strategies"). 
</t>
    </r>
    <r>
      <rPr>
        <strike/>
        <sz val="11"/>
        <rFont val="Calibri"/>
        <family val="2"/>
      </rPr>
      <t xml:space="preserve">The objective is to increase the openness of CLLD and preparation of local development strategies, achieving that in 2029 the average number of civil society and private sector stakeholders involved in the preparation and implementation of the local development in the capital region  would increase at least 2 times to 16 (8x2 = 16), therefore the target value of the indicator in 2029 is calculated by multiplying the target value of the indicator "Local development strategy initiated by the community for local development" in </t>
    </r>
    <r>
      <rPr>
        <strike/>
        <u/>
        <sz val="11"/>
        <rFont val="Calibri"/>
        <family val="2"/>
      </rPr>
      <t>2029 (</t>
    </r>
    <r>
      <rPr>
        <b/>
        <strike/>
        <u/>
        <sz val="11"/>
        <rFont val="Calibri"/>
        <family val="2"/>
      </rPr>
      <t>8</t>
    </r>
    <r>
      <rPr>
        <strike/>
        <u/>
        <sz val="11"/>
        <rFont val="Calibri"/>
        <family val="2"/>
      </rPr>
      <t xml:space="preserve"> strategies) by 16 (8x16 = 128). </t>
    </r>
    <r>
      <rPr>
        <sz val="11"/>
        <color rgb="FF00B050"/>
        <rFont val="Calibri"/>
        <family val="2"/>
      </rPr>
      <t xml:space="preserve">
</t>
    </r>
    <r>
      <rPr>
        <b/>
        <sz val="11"/>
        <rFont val="Calibri"/>
        <family val="2"/>
        <charset val="186"/>
      </rPr>
      <t>The objective is to increase the openness of Community-Led Local Development (CLLD) and the preparation of local development strategies, aiming that by 2029 the average number of civil society and private sector stakeholders involved in the preparation and implementation of local development in the capital region would increase at least 3 to 4 times – up to 25.6 (8×3.2 = 25.6). Therefore, the target value of the indicator in 2029 is calculated by multiplying the 2029 target value of the indicator “Local development strategy initiated by the community for local development” (5 strategies planned) by 25.6 (5×25.6 = 128).</t>
    </r>
  </si>
  <si>
    <r>
      <t xml:space="preserve">Activity 4.9.5 ,,To implement Community-Led Local Development (hereinafter – CLLD) (MoI)"  is intended to ensure the application of CLLD method, by providing support to the preparation and  the administration of the implementation of the local development strategies (i.e. management, monitoring, evaluation and active application, as well as strengthening competencies of the representatives of the Local activity groups). The main result  to be achieved by the action 4.9.5 - to reach the goals of the local development strategies, by implementing activities selected by the Local activity groups, funded according to Objective 4.7  (Activity 4.7.4   „To promote more active participation of local communities")  and according to Objective  4.9 (Activity 4.9.4  ,, To promote social enterprises that locally address issues of groups facing social exclusion, in the communities (MoI)") . Activity 4.9.5,  in accordance with the requirements of the Regulation (EU) 2021/1060), can be implemented only when activities  4.7.4 ir  4.9.4 are implemented, and the volume of the Activity 4.9.5 directly depends on the volumes of the Activities 4.7.4 and 4.9.4. 
During the implementation of Operational Programme for the European Union Funds' Investments in 2014-2020 (t. y.  Priority 8 measures "Implementation of local development strategies" and "Accelerated implementation of local development strategies") it occured, that the average cost of financing the  actions  selected by the local activity groups of one local development strategy is EUR   678 604.  
</t>
    </r>
    <r>
      <rPr>
        <strike/>
        <sz val="11"/>
        <rFont val="Calibri"/>
        <family val="2"/>
      </rPr>
      <t xml:space="preserve">Over the last 5 years, inflation of consumer goods and services in Lithuania has averaged 2% per year.  It can be predicted that the annual inflation of the same level (2%) will be in 2021-2027. Therefore, due to inflation in 2021-2027. costs for the implementation of the actions of the local development strategy selected by the local action group in the period 2021-2027, compared to the ones with a similar scope of actions in 2014-2020 local development strategies will increase by 15%. (EUR 101 790.6). On this basis, it can be concluded that on average the implementation of activities of one local development strategy, selected by the local activity groups during the period of 2021-2027 m. will require the amount of EUR 780 394,4 (678 604 +101 790,6). 
</t>
    </r>
    <r>
      <rPr>
        <b/>
        <sz val="11"/>
        <rFont val="Calibri"/>
        <family val="2"/>
        <charset val="186"/>
      </rPr>
      <t xml:space="preserve">After assessing the average local development strategy funding amount for 2014-2020, inflation and local activity group, the rules for the preparation and selection of local development strategies provide that the minimum requested value for the implementation of a local development strategy for one local development strategy, which will be selected by local development groups in the period 2021–2027, is EUR 500 thousand, i.e. the amount of European Union funds and co-financing (excluding administrative costs) intended for the implementation of the local development strategy is EUR 1 million. </t>
    </r>
    <r>
      <rPr>
        <strike/>
        <sz val="11"/>
        <rFont val="Calibri"/>
        <family val="2"/>
      </rPr>
      <t xml:space="preserve">
</t>
    </r>
    <r>
      <rPr>
        <sz val="11"/>
        <rFont val="Calibri"/>
        <family val="2"/>
      </rPr>
      <t xml:space="preserve">Each local development strategy may comprise activities (projects selected by the local development groups), which will implement Activity 4.7.4 supported by ESF+ funds in accordance with the Objective 4.7 and Activity 4.9.4 supported by ERDF funds in accordance with Objective 4.9. A total amount of EUR </t>
    </r>
    <r>
      <rPr>
        <sz val="11"/>
        <color theme="1"/>
        <rFont val="Calibri"/>
        <family val="2"/>
      </rPr>
      <t xml:space="preserve">33 655 395,41 is </t>
    </r>
    <r>
      <rPr>
        <sz val="11"/>
        <rFont val="Calibri"/>
        <family val="2"/>
      </rPr>
      <t xml:space="preserve">foreseen for the implementation of all actions of the strategies of the region of Middle and Western Lithuania (Vidurio ir vakarų Lietuvos regionas)  which correspond to the above mentioned activities 4.7.4 ir 4.9.4, of which EUR 24 446 689,41 are planned for the activities corresponding to 4.7.4  and EUR </t>
    </r>
    <r>
      <rPr>
        <sz val="11"/>
        <color theme="1"/>
        <rFont val="Calibri"/>
        <family val="2"/>
      </rPr>
      <t xml:space="preserve">9 208 706  - for the activities corresponding to 4.9.4 .                                </t>
    </r>
    <r>
      <rPr>
        <sz val="11"/>
        <rFont val="Calibri"/>
        <family val="2"/>
      </rPr>
      <t xml:space="preserve">
</t>
    </r>
    <r>
      <rPr>
        <sz val="11"/>
        <color theme="1"/>
        <rFont val="Calibri"/>
        <family val="2"/>
      </rPr>
      <t>The target value for indicator in 2029 is therefore calculated as follows: the amount of funding for the region of Middle and Western Lithuania (Vidurio ir Vakarų Lietuvos regionui) foreseen for the activity 4.7.4 of the objective 4.7  (i.e. EUR 24 446 689,41) and the activity 4.9.4 of the objective 4.9 (i.e. EUR 9 208 706) divided by</t>
    </r>
    <r>
      <rPr>
        <strike/>
        <sz val="11"/>
        <color theme="1"/>
        <rFont val="Calibri"/>
        <family val="2"/>
      </rPr>
      <t xml:space="preserve"> 780 394</t>
    </r>
    <r>
      <rPr>
        <sz val="11"/>
        <color rgb="FF00B050"/>
        <rFont val="Calibri"/>
        <family val="2"/>
      </rPr>
      <t xml:space="preserve"> </t>
    </r>
    <r>
      <rPr>
        <b/>
        <sz val="11"/>
        <rFont val="Calibri"/>
        <family val="2"/>
        <charset val="186"/>
      </rPr>
      <t>716 050</t>
    </r>
    <r>
      <rPr>
        <sz val="11"/>
        <color rgb="FFFF0000"/>
        <rFont val="Calibri"/>
        <family val="2"/>
      </rPr>
      <t xml:space="preserve"> </t>
    </r>
    <r>
      <rPr>
        <sz val="11"/>
        <color theme="1"/>
        <rFont val="Calibri"/>
        <family val="2"/>
      </rPr>
      <t xml:space="preserve"> (</t>
    </r>
    <r>
      <rPr>
        <strike/>
        <sz val="11"/>
        <color theme="1"/>
        <rFont val="Calibri"/>
        <family val="2"/>
      </rPr>
      <t>average amount of funding planned for the implementation of activities of one development strategy</t>
    </r>
    <r>
      <rPr>
        <b/>
        <sz val="11"/>
        <rFont val="Calibri"/>
        <family val="2"/>
        <charset val="186"/>
      </rPr>
      <t xml:space="preserve"> It is assumed that the amount of funding planned for the implementation of one development strategy will be up to 25 percent of the average amount</t>
    </r>
    <r>
      <rPr>
        <sz val="11"/>
        <color theme="1"/>
        <rFont val="Calibri"/>
        <family val="2"/>
      </rPr>
      <t xml:space="preserve"> ) (i.e., (24 446 689.41+ </t>
    </r>
    <r>
      <rPr>
        <strike/>
        <sz val="11"/>
        <color theme="1"/>
        <rFont val="Calibri"/>
        <family val="2"/>
      </rPr>
      <t xml:space="preserve">9 207 705,88 </t>
    </r>
    <r>
      <rPr>
        <b/>
        <strike/>
        <sz val="11"/>
        <rFont val="Calibri"/>
        <family val="2"/>
        <charset val="186"/>
      </rPr>
      <t xml:space="preserve"> </t>
    </r>
    <r>
      <rPr>
        <b/>
        <sz val="11"/>
        <rFont val="Calibri"/>
        <family val="2"/>
        <charset val="186"/>
      </rPr>
      <t>9 208 706</t>
    </r>
    <r>
      <rPr>
        <sz val="11"/>
        <color theme="1"/>
        <rFont val="Calibri"/>
        <family val="2"/>
      </rPr>
      <t xml:space="preserve"> )/</t>
    </r>
    <r>
      <rPr>
        <strike/>
        <sz val="11"/>
        <color theme="1"/>
        <rFont val="Calibri"/>
        <family val="2"/>
      </rPr>
      <t>780 394</t>
    </r>
    <r>
      <rPr>
        <b/>
        <sz val="11"/>
        <rFont val="Calibri"/>
        <family val="2"/>
        <charset val="186"/>
      </rPr>
      <t xml:space="preserve"> 716 050</t>
    </r>
    <r>
      <rPr>
        <sz val="11"/>
        <color theme="1"/>
        <rFont val="Calibri"/>
        <family val="2"/>
      </rPr>
      <t>=</t>
    </r>
    <r>
      <rPr>
        <strike/>
        <sz val="11"/>
        <color theme="1"/>
        <rFont val="Calibri"/>
        <family val="2"/>
      </rPr>
      <t>43</t>
    </r>
    <r>
      <rPr>
        <strike/>
        <sz val="11"/>
        <color rgb="FFFF0000"/>
        <rFont val="Calibri"/>
        <family val="2"/>
      </rPr>
      <t xml:space="preserve"> </t>
    </r>
    <r>
      <rPr>
        <b/>
        <strike/>
        <sz val="11"/>
        <rFont val="Calibri"/>
        <family val="2"/>
        <charset val="186"/>
      </rPr>
      <t xml:space="preserve"> </t>
    </r>
    <r>
      <rPr>
        <b/>
        <sz val="11"/>
        <rFont val="Calibri"/>
        <family val="2"/>
        <charset val="186"/>
      </rPr>
      <t>47</t>
    </r>
    <r>
      <rPr>
        <sz val="11"/>
        <color theme="1"/>
        <rFont val="Calibri"/>
        <family val="2"/>
      </rPr>
      <t>).</t>
    </r>
    <r>
      <rPr>
        <sz val="11"/>
        <rFont val="Calibri"/>
        <family val="2"/>
      </rPr>
      <t xml:space="preserve">
In accordance with the data of the 2014–2020 European Union Investment Program,the actual implementation of the local development strategies began only in the 2nd half of year 5 of the period 2014–2020. Therefore the assumption is made that in 2024 (year 3 of the period 2021–2027) there will not be implemented strategies and the value of the indicator will be 0 (zero).</t>
    </r>
  </si>
  <si>
    <r>
      <t xml:space="preserve">34 local development strategies were implemented in the region of Central and Western Lithuania during the implementation of 2014-2020 Operational Programme for the European Union Funds Investmens.  11 civil society and private sector stakeholders in average were involved in the development and implementation of one local development strategy (measures of priority 8 ,,Preparation of Local Development Strategies" and ,,Management of the Implementation of Local Development Strategies"). 
</t>
    </r>
    <r>
      <rPr>
        <strike/>
        <sz val="11"/>
        <color theme="1"/>
        <rFont val="Calibri"/>
        <family val="2"/>
      </rPr>
      <t>The objective is to increase the openness of CLLD and preparation of local development strategies, achieving that in 2029 the average number of civil society and private sector stakeholders involved in the development and implementation of the local development strategy in the region of Middle and Western Lithuania would increase at least 1,5 times in 2029 to 16 (11x1.5=16), therefore the target value for 2029 is calculated by multiplying the target value of the indicator “Community-led local development strategy for local development” in 2029 (43 strategies) by 16 (43x16=688)</t>
    </r>
    <r>
      <rPr>
        <sz val="11"/>
        <rFont val="Calibri"/>
        <family val="2"/>
        <charset val="186"/>
      </rPr>
      <t xml:space="preserve">
</t>
    </r>
    <r>
      <rPr>
        <b/>
        <sz val="11"/>
        <rFont val="Calibri"/>
        <family val="2"/>
        <charset val="186"/>
      </rPr>
      <t>The objective is to increase the openness of Community-Led Local Development (CLLD) and the preparation of local development strategies, aiming that by 2029 the average number of civil society and private sector stakeholders involved in the preparation and implementation of local development in the Central and Western Lithuania region would increase to at least 15 (11×1.33 = 14.63). Therefore, the target value of the indicator in 2029 is calculated by multiplying the 2029 target value of the indicator “Local development strategy initiated by the community for local development” (47 strategies planned) by 14.63 (47×14.63 = 688).</t>
    </r>
  </si>
  <si>
    <t>General comments</t>
  </si>
  <si>
    <t>The co-financing rate has been revised, but the calculation of the indicator targets is still based on the previous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</si>
</sst>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 _€_-;\-* #,##0\ _€_-;_-* &quot;-&quot;\ _€_-;_-@_-"/>
    <numFmt numFmtId="165" formatCode="0_ ;\-0\ "/>
    <numFmt numFmtId="166" formatCode="_-* #,##0.00\ _€_-;\-* #,##0.00\ _€_-;_-* &quot;-&quot;??\ _€_-;_-@_-"/>
  </numFmts>
  <fonts count="54" x14ac:knownFonts="1">
    <font>
      <sz val="11"/>
      <color theme="1"/>
      <name val="Calibri"/>
      <family val="2"/>
      <scheme val="minor"/>
    </font>
    <font>
      <sz val="11"/>
      <color theme="1"/>
      <name val="Calibri"/>
      <family val="2"/>
      <charset val="186"/>
      <scheme val="minor"/>
    </font>
    <font>
      <sz val="11"/>
      <color theme="1"/>
      <name val="Calibri"/>
      <family val="2"/>
      <scheme val="minor"/>
    </font>
    <font>
      <b/>
      <sz val="11"/>
      <name val="Calibri"/>
      <family val="2"/>
      <charset val="186"/>
      <scheme val="minor"/>
    </font>
    <font>
      <sz val="11"/>
      <name val="Calibri"/>
      <family val="2"/>
      <scheme val="minor"/>
    </font>
    <font>
      <sz val="11"/>
      <name val="Calibri"/>
      <family val="2"/>
      <charset val="186"/>
      <scheme val="minor"/>
    </font>
    <font>
      <b/>
      <sz val="11"/>
      <name val="Calibri"/>
      <family val="2"/>
      <scheme val="minor"/>
    </font>
    <font>
      <sz val="11"/>
      <name val="Calibri"/>
      <family val="2"/>
      <charset val="186"/>
    </font>
    <font>
      <b/>
      <sz val="11"/>
      <name val="Calibri"/>
      <family val="2"/>
      <charset val="186"/>
    </font>
    <font>
      <sz val="11"/>
      <color theme="1"/>
      <name val="Times New Roman"/>
      <family val="1"/>
      <charset val="186"/>
    </font>
    <font>
      <b/>
      <sz val="11"/>
      <color theme="1"/>
      <name val="Times New Roman"/>
      <family val="1"/>
      <charset val="186"/>
    </font>
    <font>
      <sz val="11"/>
      <color rgb="FFFF0000"/>
      <name val="Times New Roman"/>
      <family val="1"/>
      <charset val="186"/>
    </font>
    <font>
      <sz val="11"/>
      <name val="Times New Roman"/>
      <family val="1"/>
      <charset val="186"/>
    </font>
    <font>
      <b/>
      <sz val="11"/>
      <name val="Times New Roman"/>
      <family val="1"/>
      <charset val="186"/>
    </font>
    <font>
      <b/>
      <sz val="11"/>
      <color rgb="FF000000"/>
      <name val="Times New Roman"/>
      <family val="1"/>
      <charset val="186"/>
    </font>
    <font>
      <sz val="11"/>
      <color theme="1"/>
      <name val="Times"/>
      <family val="1"/>
    </font>
    <font>
      <sz val="11"/>
      <name val="Times"/>
      <family val="1"/>
    </font>
    <font>
      <b/>
      <sz val="11"/>
      <name val="Times"/>
      <family val="1"/>
    </font>
    <font>
      <sz val="11"/>
      <color rgb="FFFF0000"/>
      <name val="Times"/>
      <family val="1"/>
    </font>
    <font>
      <sz val="11"/>
      <color rgb="FFFFC000"/>
      <name val="Times New Roman"/>
      <family val="1"/>
      <charset val="186"/>
    </font>
    <font>
      <sz val="10"/>
      <name val="Arial"/>
      <family val="2"/>
      <charset val="186"/>
    </font>
    <font>
      <sz val="11"/>
      <name val="Arial"/>
      <family val="2"/>
      <charset val="186"/>
    </font>
    <font>
      <sz val="11"/>
      <name val="Times New Roman"/>
      <family val="1"/>
    </font>
    <font>
      <sz val="11"/>
      <color rgb="FF0070C0"/>
      <name val="Calibri"/>
      <family val="2"/>
      <scheme val="minor"/>
    </font>
    <font>
      <sz val="11"/>
      <color rgb="FF0070C0"/>
      <name val="Calibri"/>
      <family val="2"/>
      <charset val="186"/>
      <scheme val="minor"/>
    </font>
    <font>
      <sz val="11"/>
      <name val="Calibri"/>
      <family val="2"/>
    </font>
    <font>
      <b/>
      <u/>
      <sz val="11"/>
      <name val="Calibri"/>
      <family val="2"/>
      <charset val="186"/>
    </font>
    <font>
      <strike/>
      <sz val="11"/>
      <name val="Calibri"/>
      <family val="2"/>
      <scheme val="minor"/>
    </font>
    <font>
      <b/>
      <sz val="11"/>
      <color rgb="FFFF0000"/>
      <name val="Times New Roman"/>
      <family val="1"/>
      <charset val="186"/>
    </font>
    <font>
      <b/>
      <sz val="11"/>
      <name val="Calibri"/>
      <family val="2"/>
    </font>
    <font>
      <b/>
      <sz val="11"/>
      <name val="Calibri"/>
      <family val="2"/>
      <charset val="1"/>
    </font>
    <font>
      <b/>
      <sz val="11"/>
      <name val="Arial"/>
      <family val="2"/>
      <charset val="186"/>
    </font>
    <font>
      <b/>
      <sz val="10"/>
      <name val="Arial"/>
      <family val="2"/>
      <charset val="186"/>
    </font>
    <font>
      <i/>
      <sz val="11"/>
      <name val="Calibri"/>
      <family val="2"/>
      <charset val="1"/>
    </font>
    <font>
      <b/>
      <sz val="11"/>
      <color theme="1"/>
      <name val="Calibri"/>
      <family val="2"/>
      <charset val="186"/>
      <scheme val="minor"/>
    </font>
    <font>
      <u/>
      <sz val="11"/>
      <name val="Calibri"/>
      <family val="2"/>
    </font>
    <font>
      <b/>
      <u/>
      <sz val="11"/>
      <name val="Calibri"/>
      <family val="2"/>
    </font>
    <font>
      <strike/>
      <sz val="11"/>
      <name val="Calibri"/>
      <family val="2"/>
    </font>
    <font>
      <sz val="11"/>
      <color rgb="FF00B050"/>
      <name val="Calibri"/>
      <family val="2"/>
    </font>
    <font>
      <sz val="11"/>
      <color theme="1"/>
      <name val="Calibri"/>
      <family val="2"/>
    </font>
    <font>
      <strike/>
      <sz val="11"/>
      <color theme="1"/>
      <name val="Calibri"/>
      <family val="2"/>
    </font>
    <font>
      <sz val="11"/>
      <color rgb="FFFF0000"/>
      <name val="Calibri"/>
      <family val="2"/>
    </font>
    <font>
      <strike/>
      <u/>
      <sz val="11"/>
      <name val="Calibri"/>
      <family val="2"/>
    </font>
    <font>
      <b/>
      <strike/>
      <u/>
      <sz val="11"/>
      <name val="Calibri"/>
      <family val="2"/>
    </font>
    <font>
      <strike/>
      <sz val="11"/>
      <color rgb="FFFF0000"/>
      <name val="Calibri"/>
      <family val="2"/>
    </font>
    <font>
      <strike/>
      <sz val="11"/>
      <color theme="1"/>
      <name val="Times New Roman"/>
      <family val="1"/>
    </font>
    <font>
      <sz val="11"/>
      <color rgb="FFFF0000"/>
      <name val="Times New Roman"/>
      <family val="1"/>
    </font>
    <font>
      <sz val="11"/>
      <color rgb="FF00B050"/>
      <name val="Times New Roman"/>
      <family val="1"/>
      <charset val="186"/>
    </font>
    <font>
      <sz val="11"/>
      <color rgb="FF00B050"/>
      <name val="Times New Roman"/>
      <family val="1"/>
    </font>
    <font>
      <sz val="11"/>
      <color theme="1"/>
      <name val="Times New Roman"/>
      <family val="1"/>
    </font>
    <font>
      <strike/>
      <sz val="11"/>
      <name val="Calibri"/>
      <family val="2"/>
      <charset val="186"/>
    </font>
    <font>
      <b/>
      <strike/>
      <sz val="11"/>
      <name val="Calibri"/>
      <family val="2"/>
      <charset val="186"/>
    </font>
    <font>
      <strike/>
      <sz val="11"/>
      <color theme="1"/>
      <name val="Calibri"/>
      <family val="2"/>
      <charset val="186"/>
    </font>
    <font>
      <strike/>
      <sz val="11"/>
      <color rgb="FF00B050"/>
      <name val="Calibri"/>
      <family val="2"/>
      <charset val="186"/>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6795556505021"/>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7">
    <xf numFmtId="0" fontId="0"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41"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cellStyleXfs>
  <cellXfs count="289">
    <xf numFmtId="0" fontId="0" fillId="0" borderId="0" xfId="0"/>
    <xf numFmtId="0" fontId="9" fillId="0" borderId="0" xfId="0" applyFont="1" applyAlignment="1">
      <alignment vertical="center"/>
    </xf>
    <xf numFmtId="0" fontId="9" fillId="0" borderId="0" xfId="0" applyFont="1" applyAlignment="1">
      <alignment horizontal="center" vertical="center"/>
    </xf>
    <xf numFmtId="0" fontId="9" fillId="3" borderId="2" xfId="0" applyFont="1" applyFill="1" applyBorder="1" applyAlignment="1">
      <alignment vertical="top" wrapText="1"/>
    </xf>
    <xf numFmtId="0" fontId="9" fillId="0" borderId="2" xfId="0" applyFont="1" applyBorder="1" applyAlignment="1">
      <alignment horizontal="center" vertical="top" wrapText="1"/>
    </xf>
    <xf numFmtId="0" fontId="9" fillId="0" borderId="2" xfId="0" applyFont="1" applyBorder="1" applyAlignment="1">
      <alignment vertical="top" wrapText="1"/>
    </xf>
    <xf numFmtId="0" fontId="10" fillId="0" borderId="2" xfId="0" applyFont="1" applyBorder="1" applyAlignment="1">
      <alignment vertical="top" wrapText="1"/>
    </xf>
    <xf numFmtId="0" fontId="9" fillId="0" borderId="2" xfId="0" applyFont="1" applyBorder="1" applyAlignment="1">
      <alignment horizontal="left" vertical="top" wrapText="1"/>
    </xf>
    <xf numFmtId="165" fontId="9" fillId="0" borderId="0" xfId="3" applyNumberFormat="1" applyFont="1" applyAlignment="1">
      <alignment vertical="center"/>
    </xf>
    <xf numFmtId="0" fontId="11" fillId="0" borderId="0" xfId="0" applyFont="1" applyAlignment="1">
      <alignment vertical="center"/>
    </xf>
    <xf numFmtId="0" fontId="9"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wrapText="1"/>
    </xf>
    <xf numFmtId="0" fontId="14" fillId="0" borderId="0" xfId="0" applyFont="1"/>
    <xf numFmtId="0" fontId="12" fillId="0" borderId="2" xfId="0" applyFont="1" applyBorder="1" applyAlignment="1">
      <alignment vertical="top" wrapText="1"/>
    </xf>
    <xf numFmtId="0" fontId="11" fillId="0" borderId="0" xfId="0" applyFont="1" applyAlignment="1">
      <alignment vertical="center" wrapText="1"/>
    </xf>
    <xf numFmtId="0" fontId="12" fillId="0" borderId="2" xfId="0" applyFont="1" applyBorder="1" applyAlignment="1">
      <alignment horizontal="left" vertical="top" wrapText="1"/>
    </xf>
    <xf numFmtId="0" fontId="15" fillId="0" borderId="0" xfId="0" applyFont="1" applyAlignment="1">
      <alignment horizontal="center" vertical="center"/>
    </xf>
    <xf numFmtId="0" fontId="15" fillId="0" borderId="0" xfId="0" applyFont="1" applyAlignment="1">
      <alignment vertical="center"/>
    </xf>
    <xf numFmtId="0" fontId="15" fillId="0" borderId="2" xfId="0" applyFont="1" applyBorder="1" applyAlignment="1">
      <alignment horizontal="center" vertical="top" wrapText="1"/>
    </xf>
    <xf numFmtId="0" fontId="15" fillId="0" borderId="2" xfId="0" applyFont="1" applyBorder="1" applyAlignment="1">
      <alignment vertical="top" wrapText="1"/>
    </xf>
    <xf numFmtId="0" fontId="16" fillId="0" borderId="2" xfId="0" applyFont="1" applyBorder="1" applyAlignment="1">
      <alignment vertical="top" wrapText="1"/>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wrapText="1"/>
    </xf>
    <xf numFmtId="0" fontId="18" fillId="0" borderId="0" xfId="0" applyFont="1" applyAlignment="1">
      <alignment vertical="center" wrapText="1"/>
    </xf>
    <xf numFmtId="0" fontId="19" fillId="0" borderId="0" xfId="0" applyFont="1" applyAlignment="1">
      <alignment vertical="center"/>
    </xf>
    <xf numFmtId="3" fontId="4" fillId="0" borderId="0" xfId="0" applyNumberFormat="1" applyFont="1" applyAlignment="1">
      <alignment horizontal="center" vertical="center" wrapText="1"/>
    </xf>
    <xf numFmtId="3" fontId="0" fillId="0" borderId="0" xfId="0" applyNumberFormat="1"/>
    <xf numFmtId="0" fontId="9" fillId="2" borderId="0" xfId="0" applyFont="1" applyFill="1" applyAlignment="1">
      <alignment vertical="center"/>
    </xf>
    <xf numFmtId="0" fontId="13" fillId="0" borderId="2" xfId="0" applyFont="1" applyBorder="1" applyAlignment="1">
      <alignment vertical="top" wrapText="1"/>
    </xf>
    <xf numFmtId="0" fontId="4" fillId="0" borderId="0" xfId="0" applyFont="1"/>
    <xf numFmtId="0" fontId="12" fillId="0" borderId="0" xfId="0" applyFont="1" applyAlignment="1">
      <alignment vertical="center"/>
    </xf>
    <xf numFmtId="0" fontId="9" fillId="4" borderId="2" xfId="0" applyFont="1" applyFill="1" applyBorder="1" applyAlignment="1">
      <alignment vertical="top" wrapText="1"/>
    </xf>
    <xf numFmtId="0" fontId="9" fillId="4" borderId="2" xfId="0" applyFont="1" applyFill="1" applyBorder="1" applyAlignment="1">
      <alignment wrapText="1"/>
    </xf>
    <xf numFmtId="0" fontId="9" fillId="0" borderId="0" xfId="0" applyFont="1"/>
    <xf numFmtId="0" fontId="9" fillId="2" borderId="2" xfId="0" applyFont="1" applyFill="1" applyBorder="1" applyAlignment="1">
      <alignment vertical="top" wrapText="1"/>
    </xf>
    <xf numFmtId="0" fontId="11" fillId="0" borderId="0" xfId="0" applyFont="1"/>
    <xf numFmtId="0" fontId="9" fillId="2" borderId="2" xfId="0" applyFont="1" applyFill="1" applyBorder="1" applyAlignment="1">
      <alignment horizontal="left" vertical="top" wrapText="1"/>
    </xf>
    <xf numFmtId="0" fontId="11" fillId="0" borderId="0" xfId="0" applyFont="1" applyAlignment="1">
      <alignment wrapText="1"/>
    </xf>
    <xf numFmtId="0" fontId="9" fillId="0" borderId="2" xfId="0" applyFont="1" applyBorder="1" applyAlignment="1">
      <alignment wrapText="1"/>
    </xf>
    <xf numFmtId="0" fontId="22" fillId="0" borderId="2" xfId="0" applyFont="1" applyBorder="1" applyAlignment="1">
      <alignment vertical="top" wrapText="1"/>
    </xf>
    <xf numFmtId="0" fontId="12" fillId="3" borderId="2" xfId="0" applyFont="1" applyFill="1" applyBorder="1" applyAlignment="1">
      <alignment vertical="top" wrapText="1"/>
    </xf>
    <xf numFmtId="0" fontId="22" fillId="0" borderId="2" xfId="0" applyFont="1" applyBorder="1" applyAlignment="1">
      <alignment vertical="center" wrapText="1"/>
    </xf>
    <xf numFmtId="0" fontId="16" fillId="3" borderId="2" xfId="0" applyFont="1" applyFill="1" applyBorder="1" applyAlignment="1">
      <alignment vertical="top" wrapText="1"/>
    </xf>
    <xf numFmtId="0" fontId="16" fillId="0" borderId="2" xfId="0" applyFont="1" applyBorder="1" applyAlignment="1">
      <alignment horizontal="center" vertical="top" wrapText="1"/>
    </xf>
    <xf numFmtId="0" fontId="17" fillId="0" borderId="2" xfId="0" applyFont="1" applyBorder="1" applyAlignment="1">
      <alignment vertical="top" wrapText="1"/>
    </xf>
    <xf numFmtId="0" fontId="16" fillId="0" borderId="2" xfId="0" applyFont="1" applyBorder="1" applyAlignment="1">
      <alignment horizontal="left" vertical="top" wrapText="1"/>
    </xf>
    <xf numFmtId="0" fontId="0" fillId="0" borderId="0" xfId="0" applyAlignment="1">
      <alignment horizontal="left" vertical="top"/>
    </xf>
    <xf numFmtId="0" fontId="7" fillId="2" borderId="2" xfId="0" applyFont="1" applyFill="1" applyBorder="1" applyAlignment="1">
      <alignment horizontal="center" vertical="center"/>
    </xf>
    <xf numFmtId="0" fontId="12" fillId="0" borderId="2" xfId="0" applyFont="1" applyBorder="1" applyAlignment="1">
      <alignment vertical="center"/>
    </xf>
    <xf numFmtId="0" fontId="21" fillId="0" borderId="0" xfId="0" applyFont="1" applyAlignment="1">
      <alignment vertical="center" wrapText="1"/>
    </xf>
    <xf numFmtId="0" fontId="4" fillId="2" borderId="2"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1" fillId="0" borderId="2" xfId="0" applyFont="1" applyBorder="1" applyAlignment="1">
      <alignment vertical="top" wrapText="1"/>
    </xf>
    <xf numFmtId="0" fontId="18" fillId="0" borderId="2" xfId="0" applyFont="1" applyBorder="1" applyAlignment="1">
      <alignment vertical="top" wrapText="1"/>
    </xf>
    <xf numFmtId="0" fontId="8" fillId="2" borderId="1" xfId="0" applyFont="1" applyFill="1" applyBorder="1" applyAlignment="1">
      <alignment vertical="top" wrapText="1"/>
    </xf>
    <xf numFmtId="0" fontId="5" fillId="2" borderId="6" xfId="1" applyFont="1" applyFill="1" applyBorder="1" applyAlignment="1">
      <alignment horizontal="center" vertical="center" wrapText="1"/>
    </xf>
    <xf numFmtId="3" fontId="5" fillId="2" borderId="6" xfId="2" applyNumberFormat="1" applyFont="1" applyFill="1" applyBorder="1" applyAlignment="1">
      <alignment horizontal="center" vertical="center" wrapText="1"/>
    </xf>
    <xf numFmtId="4" fontId="4" fillId="2" borderId="6" xfId="0" applyNumberFormat="1" applyFont="1" applyFill="1" applyBorder="1" applyAlignment="1">
      <alignment horizontal="center" vertical="center" wrapText="1"/>
    </xf>
    <xf numFmtId="0" fontId="5" fillId="2" borderId="2" xfId="1" applyFont="1" applyFill="1" applyBorder="1" applyAlignment="1">
      <alignment horizontal="center" vertical="center" wrapText="1"/>
    </xf>
    <xf numFmtId="3" fontId="5" fillId="2" borderId="2" xfId="2" applyNumberFormat="1" applyFont="1" applyFill="1" applyBorder="1" applyAlignment="1">
      <alignment horizontal="center" vertical="center" wrapText="1"/>
    </xf>
    <xf numFmtId="4" fontId="5" fillId="2" borderId="2" xfId="1" applyNumberFormat="1" applyFont="1" applyFill="1" applyBorder="1" applyAlignment="1">
      <alignment horizontal="center" vertical="center" wrapText="1"/>
    </xf>
    <xf numFmtId="0" fontId="4" fillId="2" borderId="2" xfId="0" applyFont="1" applyFill="1" applyBorder="1" applyAlignment="1">
      <alignment horizontal="center" vertical="center"/>
    </xf>
    <xf numFmtId="3" fontId="5" fillId="2" borderId="2" xfId="0" applyNumberFormat="1" applyFont="1" applyFill="1" applyBorder="1" applyAlignment="1">
      <alignment horizontal="center" vertical="center" wrapText="1"/>
    </xf>
    <xf numFmtId="4" fontId="4"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3" fontId="4" fillId="2" borderId="2" xfId="0" applyNumberFormat="1" applyFont="1" applyFill="1" applyBorder="1" applyAlignment="1">
      <alignment horizontal="center" vertical="center"/>
    </xf>
    <xf numFmtId="4" fontId="4" fillId="2" borderId="2"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5" fillId="2" borderId="7" xfId="0" applyFont="1" applyFill="1" applyBorder="1" applyAlignment="1">
      <alignment horizontal="center" vertical="center" wrapText="1"/>
    </xf>
    <xf numFmtId="3" fontId="4" fillId="2" borderId="7" xfId="0" applyNumberFormat="1" applyFont="1" applyFill="1" applyBorder="1" applyAlignment="1">
      <alignment horizontal="center" vertical="center"/>
    </xf>
    <xf numFmtId="4" fontId="4" fillId="2" borderId="7" xfId="0" applyNumberFormat="1"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3" fontId="5" fillId="2" borderId="5" xfId="0" applyNumberFormat="1" applyFont="1" applyFill="1" applyBorder="1" applyAlignment="1">
      <alignment horizontal="center" vertical="center" wrapText="1"/>
    </xf>
    <xf numFmtId="4" fontId="4" fillId="2" borderId="5" xfId="0" applyNumberFormat="1" applyFont="1" applyFill="1" applyBorder="1" applyAlignment="1">
      <alignment horizontal="center" vertical="center" wrapText="1"/>
    </xf>
    <xf numFmtId="0" fontId="5" fillId="2" borderId="2" xfId="0" applyFont="1" applyFill="1" applyBorder="1" applyAlignment="1">
      <alignment horizontal="center" vertical="center"/>
    </xf>
    <xf numFmtId="3" fontId="4" fillId="2" borderId="2" xfId="0" applyNumberFormat="1"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3" fontId="5" fillId="2" borderId="7" xfId="0" applyNumberFormat="1" applyFont="1" applyFill="1" applyBorder="1" applyAlignment="1">
      <alignment horizontal="center" vertical="center" wrapText="1"/>
    </xf>
    <xf numFmtId="3" fontId="7" fillId="2" borderId="0" xfId="0" applyNumberFormat="1" applyFont="1" applyFill="1" applyAlignment="1">
      <alignment vertical="top" wrapText="1"/>
    </xf>
    <xf numFmtId="0" fontId="7" fillId="2" borderId="2" xfId="0" applyFont="1" applyFill="1" applyBorder="1" applyAlignment="1">
      <alignment horizontal="center" vertical="center" wrapText="1"/>
    </xf>
    <xf numFmtId="1" fontId="7" fillId="2" borderId="2" xfId="0" applyNumberFormat="1" applyFont="1" applyFill="1" applyBorder="1" applyAlignment="1">
      <alignment horizontal="center" vertical="center"/>
    </xf>
    <xf numFmtId="4" fontId="7" fillId="2" borderId="2" xfId="0"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7" xfId="0" applyFont="1" applyFill="1" applyBorder="1" applyAlignment="1">
      <alignment horizontal="center" vertical="center"/>
    </xf>
    <xf numFmtId="0" fontId="3" fillId="2" borderId="15" xfId="0" applyFont="1" applyFill="1" applyBorder="1" applyAlignment="1">
      <alignment vertical="center" wrapText="1"/>
    </xf>
    <xf numFmtId="0" fontId="3" fillId="2" borderId="14" xfId="0" applyFont="1" applyFill="1" applyBorder="1" applyAlignment="1">
      <alignment vertical="center" wrapText="1"/>
    </xf>
    <xf numFmtId="0" fontId="3" fillId="2" borderId="1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6" xfId="0" applyFont="1" applyFill="1" applyBorder="1" applyAlignment="1">
      <alignment horizontal="center" vertical="center" wrapText="1"/>
    </xf>
    <xf numFmtId="3" fontId="5" fillId="2" borderId="6" xfId="0" applyNumberFormat="1" applyFont="1" applyFill="1" applyBorder="1" applyAlignment="1">
      <alignment horizontal="center" vertical="center" wrapText="1"/>
    </xf>
    <xf numFmtId="3" fontId="5" fillId="2" borderId="8" xfId="0" applyNumberFormat="1" applyFont="1" applyFill="1" applyBorder="1" applyAlignment="1">
      <alignment horizontal="center" vertical="center" wrapText="1"/>
    </xf>
    <xf numFmtId="0" fontId="5" fillId="2" borderId="11" xfId="0" applyFont="1" applyFill="1" applyBorder="1" applyAlignment="1">
      <alignment horizontal="center" vertical="center" wrapText="1"/>
    </xf>
    <xf numFmtId="3" fontId="5" fillId="2" borderId="9" xfId="0" applyNumberFormat="1"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11" xfId="0" applyFont="1" applyFill="1" applyBorder="1" applyAlignment="1">
      <alignment horizontal="center" vertical="center" wrapText="1"/>
    </xf>
    <xf numFmtId="0" fontId="21" fillId="2" borderId="0" xfId="0" applyFont="1" applyFill="1"/>
    <xf numFmtId="3" fontId="20" fillId="2" borderId="0" xfId="0" applyNumberFormat="1" applyFont="1" applyFill="1" applyAlignment="1">
      <alignment vertical="top" wrapText="1"/>
    </xf>
    <xf numFmtId="4" fontId="4" fillId="2" borderId="11" xfId="0" applyNumberFormat="1" applyFont="1" applyFill="1" applyBorder="1" applyAlignment="1">
      <alignment horizontal="center" vertical="center" wrapText="1"/>
    </xf>
    <xf numFmtId="4" fontId="4" fillId="2" borderId="13" xfId="0" applyNumberFormat="1" applyFont="1" applyFill="1" applyBorder="1" applyAlignment="1">
      <alignment horizontal="center" vertical="center" wrapText="1"/>
    </xf>
    <xf numFmtId="3" fontId="5" fillId="2" borderId="0" xfId="0" applyNumberFormat="1" applyFont="1" applyFill="1"/>
    <xf numFmtId="0" fontId="5" fillId="2" borderId="0" xfId="0" applyFont="1" applyFill="1"/>
    <xf numFmtId="0" fontId="3" fillId="2" borderId="0" xfId="0" applyFont="1" applyFill="1"/>
    <xf numFmtId="0" fontId="4" fillId="2" borderId="0" xfId="0" applyFont="1" applyFill="1"/>
    <xf numFmtId="0" fontId="4" fillId="2" borderId="0" xfId="0" applyFont="1" applyFill="1" applyAlignment="1">
      <alignment vertical="center"/>
    </xf>
    <xf numFmtId="0" fontId="29" fillId="2" borderId="0" xfId="0" applyFont="1" applyFill="1"/>
    <xf numFmtId="0" fontId="6" fillId="2" borderId="0" xfId="0" applyFont="1" applyFill="1"/>
    <xf numFmtId="0" fontId="8" fillId="2" borderId="1" xfId="0" applyFont="1" applyFill="1" applyBorder="1" applyAlignment="1">
      <alignment vertical="top"/>
    </xf>
    <xf numFmtId="3" fontId="5" fillId="2" borderId="2" xfId="0" applyNumberFormat="1" applyFont="1" applyFill="1" applyBorder="1" applyAlignment="1">
      <alignment horizontal="center" vertical="center"/>
    </xf>
    <xf numFmtId="3" fontId="5" fillId="2" borderId="7" xfId="0" applyNumberFormat="1" applyFont="1" applyFill="1" applyBorder="1" applyAlignment="1">
      <alignment horizontal="center" vertical="center"/>
    </xf>
    <xf numFmtId="3" fontId="5" fillId="2" borderId="5" xfId="0" applyNumberFormat="1" applyFont="1" applyFill="1" applyBorder="1" applyAlignment="1">
      <alignment horizontal="center" vertical="center"/>
    </xf>
    <xf numFmtId="0" fontId="8" fillId="2" borderId="0" xfId="0" applyFont="1" applyFill="1" applyAlignment="1">
      <alignment horizontal="left" vertical="top" wrapText="1"/>
    </xf>
    <xf numFmtId="0" fontId="7" fillId="2" borderId="0" xfId="0" applyFont="1" applyFill="1" applyAlignment="1">
      <alignment vertical="center" wrapText="1"/>
    </xf>
    <xf numFmtId="3" fontId="7" fillId="2" borderId="0" xfId="0" applyNumberFormat="1" applyFont="1" applyFill="1" applyAlignment="1">
      <alignment horizontal="center" vertical="center" wrapText="1"/>
    </xf>
    <xf numFmtId="0" fontId="8"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horizontal="center" vertical="top" wrapText="1"/>
    </xf>
    <xf numFmtId="0" fontId="8" fillId="2" borderId="0" xfId="0" applyFont="1" applyFill="1" applyAlignment="1">
      <alignment horizontal="center" vertical="top"/>
    </xf>
    <xf numFmtId="3" fontId="7" fillId="2" borderId="0" xfId="0" applyNumberFormat="1" applyFont="1" applyFill="1" applyAlignment="1">
      <alignment vertical="top"/>
    </xf>
    <xf numFmtId="0" fontId="7" fillId="2" borderId="0" xfId="0" applyFont="1" applyFill="1" applyAlignment="1">
      <alignment vertical="top"/>
    </xf>
    <xf numFmtId="3" fontId="7" fillId="2" borderId="0" xfId="0" applyNumberFormat="1" applyFont="1" applyFill="1" applyAlignment="1">
      <alignment horizontal="center" vertical="top" wrapText="1"/>
    </xf>
    <xf numFmtId="0" fontId="8" fillId="2" borderId="0" xfId="0" applyFont="1" applyFill="1" applyAlignment="1">
      <alignment horizontal="center" vertical="center" wrapText="1"/>
    </xf>
    <xf numFmtId="0" fontId="8" fillId="2" borderId="0" xfId="0" applyFont="1" applyFill="1" applyAlignment="1">
      <alignment horizontal="left" vertical="top"/>
    </xf>
    <xf numFmtId="0" fontId="5" fillId="2" borderId="0" xfId="0" applyFont="1" applyFill="1" applyAlignment="1">
      <alignment vertical="center"/>
    </xf>
    <xf numFmtId="3" fontId="5" fillId="2" borderId="0" xfId="0" applyNumberFormat="1" applyFont="1" applyFill="1" applyAlignment="1">
      <alignment horizontal="center" vertical="center"/>
    </xf>
    <xf numFmtId="4" fontId="5" fillId="2" borderId="0" xfId="0" applyNumberFormat="1" applyFont="1" applyFill="1"/>
    <xf numFmtId="4" fontId="5" fillId="2" borderId="0" xfId="0" applyNumberFormat="1" applyFont="1" applyFill="1" applyAlignment="1">
      <alignment horizontal="center" vertical="center"/>
    </xf>
    <xf numFmtId="0" fontId="30" fillId="2" borderId="2" xfId="0" applyFont="1" applyFill="1" applyBorder="1" applyAlignment="1">
      <alignment vertical="top" wrapText="1"/>
    </xf>
    <xf numFmtId="0" fontId="30" fillId="2" borderId="2" xfId="0" applyFont="1" applyFill="1" applyBorder="1" applyAlignment="1">
      <alignment vertical="top"/>
    </xf>
    <xf numFmtId="0" fontId="4" fillId="2" borderId="0" xfId="0" applyFont="1" applyFill="1" applyAlignment="1">
      <alignment horizontal="center"/>
    </xf>
    <xf numFmtId="3" fontId="4" fillId="2" borderId="0" xfId="0" applyNumberFormat="1" applyFont="1" applyFill="1"/>
    <xf numFmtId="0" fontId="31" fillId="2" borderId="0" xfId="0" applyFont="1" applyFill="1"/>
    <xf numFmtId="3" fontId="32" fillId="2" borderId="0" xfId="0" applyNumberFormat="1" applyFont="1" applyFill="1"/>
    <xf numFmtId="0" fontId="7" fillId="2" borderId="11" xfId="0" applyFont="1" applyFill="1" applyBorder="1" applyAlignment="1">
      <alignment horizontal="center" vertical="center" wrapText="1"/>
    </xf>
    <xf numFmtId="3" fontId="4" fillId="2" borderId="9" xfId="0" applyNumberFormat="1" applyFont="1" applyFill="1" applyBorder="1" applyAlignment="1">
      <alignment horizontal="center" vertical="center"/>
    </xf>
    <xf numFmtId="4" fontId="4" fillId="2" borderId="0" xfId="0" applyNumberFormat="1" applyFont="1" applyFill="1"/>
    <xf numFmtId="0" fontId="33" fillId="2" borderId="0" xfId="0" applyFont="1" applyFill="1"/>
    <xf numFmtId="3" fontId="4" fillId="2" borderId="10" xfId="0" applyNumberFormat="1" applyFont="1" applyFill="1" applyBorder="1" applyAlignment="1">
      <alignment horizontal="center" vertical="center"/>
    </xf>
    <xf numFmtId="1" fontId="4" fillId="2" borderId="2" xfId="0" applyNumberFormat="1" applyFont="1" applyFill="1" applyBorder="1" applyAlignment="1">
      <alignment horizontal="center" vertical="center"/>
    </xf>
    <xf numFmtId="0" fontId="4" fillId="2" borderId="0" xfId="0" applyFont="1" applyFill="1" applyAlignment="1">
      <alignment horizontal="center" vertical="center"/>
    </xf>
    <xf numFmtId="3" fontId="25" fillId="5" borderId="5" xfId="0" applyNumberFormat="1" applyFont="1" applyFill="1" applyBorder="1" applyAlignment="1">
      <alignment horizontal="center" vertical="center"/>
    </xf>
    <xf numFmtId="0" fontId="25" fillId="2" borderId="5" xfId="0" applyFont="1" applyFill="1" applyBorder="1" applyAlignment="1">
      <alignment horizontal="center" vertical="center" wrapText="1"/>
    </xf>
    <xf numFmtId="3" fontId="25" fillId="2" borderId="5" xfId="0" applyNumberFormat="1" applyFont="1" applyFill="1" applyBorder="1" applyAlignment="1">
      <alignment horizontal="center" vertical="center"/>
    </xf>
    <xf numFmtId="0" fontId="25" fillId="2" borderId="5" xfId="0" applyFont="1" applyFill="1" applyBorder="1" applyAlignment="1">
      <alignment horizontal="center" vertical="center"/>
    </xf>
    <xf numFmtId="0" fontId="25" fillId="2" borderId="2" xfId="0" applyFont="1" applyFill="1" applyBorder="1" applyAlignment="1">
      <alignment horizontal="center" vertical="center" wrapText="1"/>
    </xf>
    <xf numFmtId="3" fontId="25" fillId="2" borderId="2" xfId="0" applyNumberFormat="1" applyFont="1" applyFill="1" applyBorder="1" applyAlignment="1">
      <alignment horizontal="center" vertical="center" wrapText="1"/>
    </xf>
    <xf numFmtId="0" fontId="25" fillId="2" borderId="2" xfId="0" applyFont="1" applyFill="1" applyBorder="1" applyAlignment="1">
      <alignment horizontal="center" vertical="center"/>
    </xf>
    <xf numFmtId="3" fontId="25" fillId="2" borderId="2" xfId="0" applyNumberFormat="1" applyFont="1" applyFill="1" applyBorder="1" applyAlignment="1">
      <alignment horizontal="center" vertical="center"/>
    </xf>
    <xf numFmtId="4" fontId="25" fillId="2" borderId="2" xfId="0" applyNumberFormat="1" applyFont="1" applyFill="1" applyBorder="1" applyAlignment="1">
      <alignment horizontal="center" vertical="center" wrapText="1"/>
    </xf>
    <xf numFmtId="0" fontId="25" fillId="2" borderId="3" xfId="0" applyFont="1" applyFill="1" applyBorder="1" applyAlignment="1">
      <alignment horizontal="left" vertical="center" wrapText="1"/>
    </xf>
    <xf numFmtId="0" fontId="25" fillId="2" borderId="3" xfId="0" applyFont="1" applyFill="1" applyBorder="1" applyAlignment="1">
      <alignment vertical="center" wrapText="1"/>
    </xf>
    <xf numFmtId="0" fontId="5" fillId="2" borderId="28" xfId="1" applyFont="1" applyFill="1" applyBorder="1" applyAlignment="1">
      <alignment vertical="center" wrapText="1"/>
    </xf>
    <xf numFmtId="0" fontId="5" fillId="2" borderId="3" xfId="1" applyFont="1" applyFill="1" applyBorder="1" applyAlignment="1">
      <alignment vertical="center" wrapText="1"/>
    </xf>
    <xf numFmtId="4" fontId="4" fillId="2" borderId="3" xfId="0" applyNumberFormat="1" applyFont="1" applyFill="1" applyBorder="1" applyAlignment="1">
      <alignment vertical="center" wrapText="1"/>
    </xf>
    <xf numFmtId="4" fontId="5" fillId="2" borderId="3" xfId="0" applyNumberFormat="1" applyFont="1" applyFill="1" applyBorder="1" applyAlignment="1">
      <alignment vertical="center" wrapText="1"/>
    </xf>
    <xf numFmtId="4" fontId="4" fillId="2" borderId="3" xfId="0" applyNumberFormat="1" applyFont="1" applyFill="1" applyBorder="1" applyAlignment="1">
      <alignment vertical="top" wrapText="1"/>
    </xf>
    <xf numFmtId="4" fontId="5" fillId="2" borderId="29" xfId="0" applyNumberFormat="1" applyFont="1" applyFill="1" applyBorder="1" applyAlignment="1">
      <alignment vertical="center" wrapText="1"/>
    </xf>
    <xf numFmtId="4" fontId="4" fillId="2" borderId="16" xfId="0" applyNumberFormat="1" applyFont="1" applyFill="1" applyBorder="1" applyAlignment="1">
      <alignment vertical="center" wrapText="1"/>
    </xf>
    <xf numFmtId="4" fontId="5" fillId="2" borderId="3" xfId="0" applyNumberFormat="1" applyFont="1" applyFill="1" applyBorder="1" applyAlignment="1">
      <alignment vertical="top" wrapText="1"/>
    </xf>
    <xf numFmtId="0" fontId="5" fillId="2" borderId="3" xfId="1" applyFont="1" applyFill="1" applyBorder="1" applyAlignment="1">
      <alignment vertical="center"/>
    </xf>
    <xf numFmtId="4" fontId="4" fillId="2" borderId="29" xfId="0" applyNumberFormat="1" applyFont="1" applyFill="1" applyBorder="1" applyAlignment="1">
      <alignment vertical="center" wrapText="1"/>
    </xf>
    <xf numFmtId="0" fontId="0" fillId="0" borderId="2" xfId="0" applyBorder="1" applyAlignment="1">
      <alignment horizontal="left" vertical="top"/>
    </xf>
    <xf numFmtId="0" fontId="23" fillId="0" borderId="2" xfId="0" applyFont="1" applyBorder="1" applyAlignment="1">
      <alignment horizontal="left" vertical="top" wrapText="1"/>
    </xf>
    <xf numFmtId="0" fontId="4" fillId="0" borderId="2" xfId="0" applyFont="1" applyBorder="1" applyAlignment="1">
      <alignment horizontal="left" vertical="top"/>
    </xf>
    <xf numFmtId="0" fontId="23" fillId="0" borderId="2" xfId="0" applyFont="1" applyBorder="1" applyAlignment="1">
      <alignment horizontal="left" vertical="top"/>
    </xf>
    <xf numFmtId="0" fontId="24" fillId="0" borderId="2" xfId="0" applyFont="1" applyBorder="1" applyAlignment="1">
      <alignment horizontal="left" vertical="top" wrapText="1"/>
    </xf>
    <xf numFmtId="0" fontId="7" fillId="2" borderId="3" xfId="0" applyFont="1" applyFill="1" applyBorder="1" applyAlignment="1">
      <alignment vertical="center" wrapText="1"/>
    </xf>
    <xf numFmtId="0" fontId="0" fillId="0" borderId="2" xfId="0" applyBorder="1"/>
    <xf numFmtId="0" fontId="25" fillId="2" borderId="16" xfId="0" applyFont="1" applyFill="1" applyBorder="1" applyAlignment="1">
      <alignment horizontal="left" vertical="center" wrapText="1"/>
    </xf>
    <xf numFmtId="1" fontId="25" fillId="5" borderId="2" xfId="0" applyNumberFormat="1" applyFont="1" applyFill="1" applyBorder="1" applyAlignment="1">
      <alignment horizontal="center" vertical="center" wrapText="1"/>
    </xf>
    <xf numFmtId="0" fontId="47" fillId="0" borderId="0" xfId="0" applyFont="1"/>
    <xf numFmtId="0" fontId="7" fillId="5" borderId="3" xfId="0" applyFont="1" applyFill="1" applyBorder="1" applyAlignment="1">
      <alignment vertical="center" wrapText="1"/>
    </xf>
    <xf numFmtId="0" fontId="7" fillId="5" borderId="29" xfId="0" applyFont="1" applyFill="1" applyBorder="1" applyAlignment="1">
      <alignment vertical="center" wrapText="1"/>
    </xf>
    <xf numFmtId="1" fontId="25" fillId="2" borderId="2" xfId="0" applyNumberFormat="1" applyFont="1" applyFill="1" applyBorder="1" applyAlignment="1">
      <alignment horizontal="center" vertical="center"/>
    </xf>
    <xf numFmtId="0" fontId="39" fillId="2" borderId="3" xfId="0" applyFont="1" applyFill="1" applyBorder="1" applyAlignment="1">
      <alignment vertical="center" wrapText="1"/>
    </xf>
    <xf numFmtId="0" fontId="25" fillId="5" borderId="3" xfId="0" applyFont="1" applyFill="1" applyBorder="1" applyAlignment="1">
      <alignment vertical="center" wrapText="1"/>
    </xf>
    <xf numFmtId="0" fontId="7" fillId="2" borderId="29" xfId="0" applyFont="1" applyFill="1" applyBorder="1" applyAlignment="1">
      <alignment vertical="center" wrapText="1"/>
    </xf>
    <xf numFmtId="3" fontId="25" fillId="5" borderId="2" xfId="0" applyNumberFormat="1" applyFont="1" applyFill="1" applyBorder="1" applyAlignment="1">
      <alignment horizontal="center" vertical="center"/>
    </xf>
    <xf numFmtId="0" fontId="4" fillId="0" borderId="2" xfId="0" applyFont="1" applyBorder="1"/>
    <xf numFmtId="0" fontId="1" fillId="5" borderId="2" xfId="0" applyFont="1" applyFill="1" applyBorder="1" applyAlignment="1">
      <alignment vertical="top" wrapText="1"/>
    </xf>
    <xf numFmtId="0" fontId="21" fillId="0" borderId="2" xfId="0" applyFont="1" applyBorder="1" applyAlignment="1">
      <alignment vertical="center" wrapText="1"/>
    </xf>
    <xf numFmtId="0" fontId="7" fillId="5" borderId="16" xfId="0" applyFont="1" applyFill="1" applyBorder="1" applyAlignment="1">
      <alignment horizontal="left" vertical="center" wrapText="1"/>
    </xf>
    <xf numFmtId="0" fontId="0" fillId="0" borderId="3" xfId="0" applyBorder="1"/>
    <xf numFmtId="0" fontId="23" fillId="0" borderId="3" xfId="0" applyFont="1" applyBorder="1" applyAlignment="1">
      <alignment vertical="center" wrapText="1"/>
    </xf>
    <xf numFmtId="0" fontId="25" fillId="5" borderId="16" xfId="0" applyFont="1" applyFill="1" applyBorder="1" applyAlignment="1">
      <alignment horizontal="left" vertical="center" wrapText="1"/>
    </xf>
    <xf numFmtId="0" fontId="25" fillId="5" borderId="3" xfId="0" applyFont="1" applyFill="1" applyBorder="1" applyAlignment="1">
      <alignment horizontal="left" vertical="center" wrapText="1"/>
    </xf>
    <xf numFmtId="0" fontId="8" fillId="2" borderId="28" xfId="0" applyFont="1" applyFill="1" applyBorder="1" applyAlignment="1">
      <alignment horizontal="center" vertical="center"/>
    </xf>
    <xf numFmtId="0" fontId="8" fillId="2" borderId="24"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2" xfId="0" applyFont="1" applyFill="1" applyBorder="1" applyAlignment="1">
      <alignment horizontal="center" vertical="center"/>
    </xf>
    <xf numFmtId="3" fontId="20" fillId="2" borderId="0" xfId="0" applyNumberFormat="1" applyFont="1" applyFill="1" applyAlignment="1">
      <alignment vertical="top" wrapText="1"/>
    </xf>
    <xf numFmtId="0" fontId="21" fillId="2" borderId="0" xfId="0" applyFont="1" applyFill="1" applyAlignment="1">
      <alignment vertical="top" wrapText="1"/>
    </xf>
    <xf numFmtId="0" fontId="7" fillId="2" borderId="7" xfId="0" applyFont="1" applyFill="1" applyBorder="1" applyAlignment="1">
      <alignment horizontal="center" vertical="center" wrapText="1"/>
    </xf>
    <xf numFmtId="0" fontId="4" fillId="2" borderId="0" xfId="0" applyFont="1" applyFill="1" applyAlignment="1">
      <alignment vertical="top" wrapText="1"/>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8" fillId="2" borderId="6" xfId="0" applyFont="1" applyFill="1" applyBorder="1" applyAlignment="1">
      <alignment horizontal="center" vertical="top" wrapText="1"/>
    </xf>
    <xf numFmtId="3" fontId="4" fillId="2" borderId="2" xfId="0" applyNumberFormat="1" applyFont="1" applyFill="1" applyBorder="1" applyAlignment="1">
      <alignment horizontal="center" vertical="center"/>
    </xf>
    <xf numFmtId="0" fontId="8" fillId="2" borderId="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3" fontId="4" fillId="2" borderId="7" xfId="0" applyNumberFormat="1" applyFont="1" applyFill="1" applyBorder="1" applyAlignment="1">
      <alignment horizontal="center" vertical="center"/>
    </xf>
    <xf numFmtId="0" fontId="8" fillId="2" borderId="6"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6" xfId="0" applyFont="1" applyFill="1" applyBorder="1" applyAlignment="1">
      <alignment horizontal="center" vertical="top"/>
    </xf>
    <xf numFmtId="0" fontId="8" fillId="2" borderId="1" xfId="0" applyFont="1" applyFill="1" applyBorder="1" applyAlignment="1">
      <alignment horizontal="center" vertical="top" wrapText="1"/>
    </xf>
    <xf numFmtId="0" fontId="8" fillId="2" borderId="1" xfId="0" applyFont="1" applyFill="1" applyBorder="1" applyAlignment="1">
      <alignment horizontal="center" vertical="top"/>
    </xf>
    <xf numFmtId="4" fontId="4" fillId="2" borderId="2" xfId="0" applyNumberFormat="1" applyFont="1" applyFill="1" applyBorder="1" applyAlignment="1">
      <alignment horizontal="center" vertical="center"/>
    </xf>
    <xf numFmtId="0" fontId="30" fillId="2" borderId="6" xfId="0" applyFont="1" applyFill="1" applyBorder="1" applyAlignment="1">
      <alignment horizontal="center" vertical="top" wrapText="1"/>
    </xf>
    <xf numFmtId="0" fontId="30" fillId="2" borderId="2" xfId="0" applyFont="1" applyFill="1" applyBorder="1" applyAlignment="1">
      <alignment horizontal="center" vertical="top" wrapText="1"/>
    </xf>
    <xf numFmtId="0" fontId="30" fillId="2" borderId="6" xfId="0" applyFont="1" applyFill="1" applyBorder="1" applyAlignment="1">
      <alignment horizontal="left" vertical="top" wrapText="1"/>
    </xf>
    <xf numFmtId="0" fontId="30" fillId="2" borderId="2" xfId="0" applyFont="1" applyFill="1" applyBorder="1" applyAlignment="1">
      <alignment horizontal="left" vertical="top" wrapText="1"/>
    </xf>
    <xf numFmtId="0" fontId="30" fillId="2" borderId="28" xfId="0" applyFont="1" applyFill="1" applyBorder="1" applyAlignment="1">
      <alignment horizontal="left" vertical="top" wrapText="1"/>
    </xf>
    <xf numFmtId="0" fontId="30" fillId="2" borderId="3" xfId="0" applyFont="1" applyFill="1" applyBorder="1" applyAlignment="1">
      <alignment horizontal="left" vertical="top" wrapText="1"/>
    </xf>
    <xf numFmtId="0" fontId="30" fillId="2" borderId="6" xfId="0" applyFont="1" applyFill="1" applyBorder="1" applyAlignment="1">
      <alignment horizontal="center" vertical="top"/>
    </xf>
    <xf numFmtId="0" fontId="30" fillId="2" borderId="2" xfId="0" applyFont="1" applyFill="1" applyBorder="1" applyAlignment="1">
      <alignment horizontal="center" vertical="top"/>
    </xf>
    <xf numFmtId="3" fontId="20" fillId="2" borderId="0" xfId="0" applyNumberFormat="1" applyFont="1" applyFill="1" applyAlignment="1">
      <alignment wrapText="1"/>
    </xf>
    <xf numFmtId="0" fontId="21" fillId="2" borderId="0" xfId="0" applyFont="1" applyFill="1" applyAlignment="1">
      <alignment wrapText="1"/>
    </xf>
    <xf numFmtId="3" fontId="25" fillId="5" borderId="5" xfId="0" applyNumberFormat="1" applyFont="1" applyFill="1" applyBorder="1" applyAlignment="1">
      <alignment horizontal="center" vertical="center" wrapText="1"/>
    </xf>
    <xf numFmtId="3" fontId="25" fillId="5" borderId="2" xfId="0" applyNumberFormat="1" applyFont="1" applyFill="1" applyBorder="1" applyAlignment="1">
      <alignment horizontal="center" vertical="center" wrapText="1"/>
    </xf>
    <xf numFmtId="0" fontId="25" fillId="2" borderId="5"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2" xfId="0" applyFont="1" applyFill="1" applyBorder="1" applyAlignment="1">
      <alignment horizontal="center" vertical="center"/>
    </xf>
    <xf numFmtId="3" fontId="25" fillId="2" borderId="2" xfId="0" applyNumberFormat="1" applyFont="1" applyFill="1" applyBorder="1" applyAlignment="1">
      <alignment horizontal="center" vertical="center" wrapText="1"/>
    </xf>
    <xf numFmtId="0" fontId="8" fillId="2" borderId="12" xfId="0" applyFont="1" applyFill="1" applyBorder="1" applyAlignment="1">
      <alignment horizontal="left" vertical="top" wrapText="1"/>
    </xf>
    <xf numFmtId="0" fontId="8" fillId="2" borderId="11" xfId="0" applyFont="1" applyFill="1" applyBorder="1" applyAlignment="1">
      <alignment horizontal="left" vertical="top" wrapText="1"/>
    </xf>
    <xf numFmtId="0" fontId="4" fillId="2" borderId="21"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2" xfId="0" applyFont="1" applyFill="1" applyBorder="1" applyAlignment="1">
      <alignment horizontal="center" vertical="center" wrapText="1"/>
    </xf>
    <xf numFmtId="3" fontId="7" fillId="5" borderId="2" xfId="0" applyNumberFormat="1" applyFont="1" applyFill="1" applyBorder="1" applyAlignment="1">
      <alignment horizontal="center" vertical="top" wrapText="1"/>
    </xf>
    <xf numFmtId="3" fontId="7" fillId="5" borderId="7" xfId="0" applyNumberFormat="1" applyFont="1" applyFill="1" applyBorder="1" applyAlignment="1">
      <alignment horizontal="center" vertical="top" wrapText="1"/>
    </xf>
    <xf numFmtId="3" fontId="7" fillId="2" borderId="2"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3" fontId="4" fillId="2" borderId="12" xfId="0" applyNumberFormat="1" applyFont="1" applyFill="1" applyBorder="1" applyAlignment="1">
      <alignment horizontal="center" vertical="center" wrapText="1"/>
    </xf>
    <xf numFmtId="3" fontId="4" fillId="2" borderId="11" xfId="0" applyNumberFormat="1" applyFont="1" applyFill="1" applyBorder="1" applyAlignment="1">
      <alignment horizontal="center" vertical="center" wrapText="1"/>
    </xf>
    <xf numFmtId="3" fontId="4" fillId="2" borderId="24" xfId="0" applyNumberFormat="1" applyFont="1" applyFill="1" applyBorder="1" applyAlignment="1">
      <alignment horizontal="center" vertical="center" wrapText="1"/>
    </xf>
    <xf numFmtId="3" fontId="4" fillId="2" borderId="20" xfId="0" applyNumberFormat="1" applyFont="1" applyFill="1" applyBorder="1" applyAlignment="1">
      <alignment horizontal="center" vertical="center" wrapText="1"/>
    </xf>
    <xf numFmtId="3" fontId="4" fillId="2" borderId="16" xfId="0" applyNumberFormat="1" applyFont="1" applyFill="1" applyBorder="1" applyAlignment="1">
      <alignment horizontal="center" vertical="center" wrapText="1"/>
    </xf>
    <xf numFmtId="3" fontId="4" fillId="2" borderId="11" xfId="0" applyNumberFormat="1" applyFont="1" applyFill="1" applyBorder="1" applyAlignment="1">
      <alignment horizontal="center" vertical="center"/>
    </xf>
    <xf numFmtId="3" fontId="4" fillId="2" borderId="13" xfId="0" applyNumberFormat="1" applyFont="1" applyFill="1" applyBorder="1" applyAlignment="1">
      <alignment horizontal="center" vertical="center"/>
    </xf>
    <xf numFmtId="3" fontId="4" fillId="2" borderId="6"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3" fontId="4" fillId="2" borderId="7" xfId="0" applyNumberFormat="1"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3" fontId="4" fillId="2" borderId="1" xfId="0" applyNumberFormat="1" applyFont="1" applyFill="1" applyBorder="1" applyAlignment="1">
      <alignment horizontal="center" vertical="center"/>
    </xf>
    <xf numFmtId="3" fontId="4" fillId="2" borderId="4" xfId="0" applyNumberFormat="1" applyFont="1" applyFill="1" applyBorder="1" applyAlignment="1">
      <alignment horizontal="center" vertical="center"/>
    </xf>
    <xf numFmtId="3" fontId="4" fillId="2" borderId="5" xfId="0" applyNumberFormat="1" applyFont="1" applyFill="1" applyBorder="1" applyAlignment="1">
      <alignment horizontal="center" vertical="center"/>
    </xf>
    <xf numFmtId="3" fontId="4" fillId="2" borderId="5" xfId="0" applyNumberFormat="1" applyFont="1" applyFill="1" applyBorder="1" applyAlignment="1">
      <alignment horizontal="center" vertical="center" wrapText="1"/>
    </xf>
    <xf numFmtId="3" fontId="5" fillId="2" borderId="5" xfId="0" applyNumberFormat="1" applyFont="1" applyFill="1" applyBorder="1" applyAlignment="1">
      <alignment horizontal="center" vertical="center" wrapText="1"/>
    </xf>
    <xf numFmtId="3" fontId="5"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top" wrapText="1"/>
    </xf>
    <xf numFmtId="3" fontId="25" fillId="5" borderId="2" xfId="0" applyNumberFormat="1" applyFont="1" applyFill="1" applyBorder="1" applyAlignment="1">
      <alignment horizontal="center" vertical="top" wrapText="1"/>
    </xf>
    <xf numFmtId="3" fontId="25" fillId="5" borderId="7" xfId="0" applyNumberFormat="1" applyFont="1" applyFill="1" applyBorder="1" applyAlignment="1">
      <alignment horizontal="center" vertical="top" wrapText="1"/>
    </xf>
    <xf numFmtId="3" fontId="7" fillId="2" borderId="2" xfId="0" applyNumberFormat="1"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13"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3" fontId="4" fillId="2" borderId="19"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wrapText="1"/>
    </xf>
    <xf numFmtId="3" fontId="5" fillId="2" borderId="4" xfId="0" applyNumberFormat="1" applyFont="1" applyFill="1" applyBorder="1" applyAlignment="1">
      <alignment horizontal="center" vertical="center" wrapText="1"/>
    </xf>
    <xf numFmtId="3" fontId="5" fillId="2" borderId="19" xfId="0" applyNumberFormat="1" applyFont="1" applyFill="1" applyBorder="1" applyAlignment="1">
      <alignment horizontal="center" vertical="center" wrapText="1"/>
    </xf>
    <xf numFmtId="0" fontId="34" fillId="0" borderId="2" xfId="0" applyFont="1" applyBorder="1" applyAlignment="1">
      <alignment horizontal="center" vertical="center"/>
    </xf>
    <xf numFmtId="0" fontId="0" fillId="0" borderId="1" xfId="0" applyBorder="1" applyAlignment="1">
      <alignment horizontal="left" vertical="top"/>
    </xf>
    <xf numFmtId="0" fontId="0" fillId="0" borderId="5" xfId="0" applyBorder="1" applyAlignment="1">
      <alignment horizontal="left" vertical="top"/>
    </xf>
    <xf numFmtId="0" fontId="34" fillId="5" borderId="24" xfId="0" applyFont="1" applyFill="1" applyBorder="1" applyAlignment="1">
      <alignment horizontal="center" vertical="center"/>
    </xf>
    <xf numFmtId="0" fontId="34" fillId="5" borderId="16" xfId="0" applyFont="1" applyFill="1" applyBorder="1" applyAlignment="1">
      <alignment horizontal="center" vertical="center"/>
    </xf>
    <xf numFmtId="0" fontId="30" fillId="2" borderId="12" xfId="0" applyFont="1" applyFill="1" applyBorder="1" applyAlignment="1">
      <alignment horizontal="left" vertical="top" wrapText="1"/>
    </xf>
    <xf numFmtId="0" fontId="30" fillId="2" borderId="11" xfId="0" applyFont="1" applyFill="1" applyBorder="1" applyAlignment="1">
      <alignment horizontal="left" vertical="top" wrapText="1"/>
    </xf>
    <xf numFmtId="0" fontId="8" fillId="2" borderId="2"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3" fontId="4" fillId="2" borderId="19" xfId="0" applyNumberFormat="1" applyFont="1" applyFill="1" applyBorder="1" applyAlignment="1">
      <alignment horizontal="center" vertical="center"/>
    </xf>
    <xf numFmtId="3" fontId="4" fillId="5" borderId="2" xfId="0" applyNumberFormat="1" applyFont="1" applyFill="1" applyBorder="1" applyAlignment="1">
      <alignment horizontal="center" vertical="center"/>
    </xf>
    <xf numFmtId="1" fontId="4" fillId="5" borderId="2" xfId="0" applyNumberFormat="1" applyFont="1" applyFill="1" applyBorder="1" applyAlignment="1">
      <alignment horizontal="center" vertical="center"/>
    </xf>
  </cellXfs>
  <cellStyles count="7">
    <cellStyle name="Įprastas" xfId="0" builtinId="0"/>
    <cellStyle name="Įprastas 2" xfId="1" xr:uid="{00000000-0005-0000-0000-000001000000}"/>
    <cellStyle name="Kablelis [0]" xfId="3" builtinId="6"/>
    <cellStyle name="Kablelis [0] 2" xfId="6" xr:uid="{2E82809A-8C3F-4B89-91FC-46111AB27A1E}"/>
    <cellStyle name="Kablelis [0] 3" xfId="4" xr:uid="{9307130E-6748-44B1-B7AD-5B39080D80B2}"/>
    <cellStyle name="Kablelis 2" xfId="2" xr:uid="{00000000-0005-0000-0000-000003000000}"/>
    <cellStyle name="Kablelis 2 2" xfId="5" xr:uid="{03407F28-0F6C-4EE2-B8F9-FA03820D19F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W98"/>
  <sheetViews>
    <sheetView tabSelected="1" topLeftCell="A90" zoomScale="75" zoomScaleNormal="75" workbookViewId="0">
      <selection activeCell="I88" sqref="I88"/>
    </sheetView>
  </sheetViews>
  <sheetFormatPr defaultColWidth="8.5546875" defaultRowHeight="14.4" x14ac:dyDescent="0.3"/>
  <cols>
    <col min="1" max="1" width="17.88671875" style="106" customWidth="1"/>
    <col min="2" max="2" width="30.5546875" style="106" customWidth="1"/>
    <col min="3" max="3" width="17.5546875" style="106" customWidth="1"/>
    <col min="4" max="4" width="27.5546875" style="106" customWidth="1"/>
    <col min="5" max="5" width="19.5546875" style="106" customWidth="1"/>
    <col min="6" max="6" width="16" style="106" customWidth="1"/>
    <col min="7" max="7" width="19" style="106" customWidth="1"/>
    <col min="8" max="8" width="16.44140625" style="106" customWidth="1"/>
    <col min="9" max="9" width="38.5546875" style="106" customWidth="1"/>
    <col min="10" max="10" width="13.44140625" style="106" customWidth="1"/>
    <col min="11" max="11" width="11.5546875" style="106" customWidth="1"/>
    <col min="12" max="12" width="17.5546875" style="106" customWidth="1"/>
    <col min="13" max="13" width="15" style="106" customWidth="1"/>
    <col min="14" max="14" width="14.88671875" style="106" customWidth="1"/>
    <col min="15" max="15" width="15.44140625" style="106" customWidth="1"/>
    <col min="16" max="16" width="16.5546875" style="106" customWidth="1"/>
    <col min="17" max="17" width="20.5546875" style="107" customWidth="1"/>
    <col min="18" max="18" width="153.21875" style="106" customWidth="1"/>
    <col min="19" max="19" width="115.33203125" style="48" customWidth="1"/>
    <col min="20" max="20" width="58.44140625" customWidth="1"/>
    <col min="21" max="21" width="9.5546875" bestFit="1" customWidth="1"/>
    <col min="22" max="22" width="12.44140625" customWidth="1"/>
    <col min="23" max="23" width="16.5546875" customWidth="1"/>
    <col min="25" max="25" width="13.44140625" customWidth="1"/>
  </cols>
  <sheetData>
    <row r="1" spans="1:20" x14ac:dyDescent="0.3">
      <c r="A1" s="105" t="s">
        <v>154</v>
      </c>
    </row>
    <row r="2" spans="1:20" x14ac:dyDescent="0.3">
      <c r="A2" s="108" t="s">
        <v>187</v>
      </c>
      <c r="B2" s="109"/>
      <c r="C2" s="109"/>
      <c r="D2" s="109"/>
      <c r="E2" s="109"/>
      <c r="F2" s="109"/>
      <c r="G2" s="109"/>
      <c r="H2" s="109"/>
      <c r="I2" s="109"/>
    </row>
    <row r="3" spans="1:20" ht="15" thickBot="1" x14ac:dyDescent="0.35">
      <c r="A3" s="104" t="s">
        <v>0</v>
      </c>
    </row>
    <row r="4" spans="1:20" ht="15" customHeight="1" x14ac:dyDescent="0.3">
      <c r="A4" s="231" t="s">
        <v>1</v>
      </c>
      <c r="B4" s="203" t="s">
        <v>2</v>
      </c>
      <c r="C4" s="205" t="s">
        <v>3</v>
      </c>
      <c r="D4" s="203" t="s">
        <v>4</v>
      </c>
      <c r="E4" s="203"/>
      <c r="F4" s="203"/>
      <c r="G4" s="209" t="s">
        <v>5</v>
      </c>
      <c r="H4" s="211" t="s">
        <v>6</v>
      </c>
      <c r="I4" s="211"/>
      <c r="J4" s="203" t="s">
        <v>7</v>
      </c>
      <c r="K4" s="211" t="s">
        <v>8</v>
      </c>
      <c r="L4" s="203" t="s">
        <v>9</v>
      </c>
      <c r="M4" s="203" t="s">
        <v>10</v>
      </c>
      <c r="N4" s="203"/>
      <c r="O4" s="203" t="s">
        <v>11</v>
      </c>
      <c r="P4" s="203" t="s">
        <v>12</v>
      </c>
      <c r="Q4" s="205" t="s">
        <v>13</v>
      </c>
      <c r="R4" s="189" t="s">
        <v>14</v>
      </c>
      <c r="S4" s="276"/>
      <c r="T4" s="275" t="s">
        <v>227</v>
      </c>
    </row>
    <row r="5" spans="1:20" ht="29.4" thickBot="1" x14ac:dyDescent="0.35">
      <c r="A5" s="232"/>
      <c r="B5" s="263"/>
      <c r="C5" s="206"/>
      <c r="D5" s="56" t="s">
        <v>15</v>
      </c>
      <c r="E5" s="56" t="s">
        <v>16</v>
      </c>
      <c r="F5" s="56" t="s">
        <v>17</v>
      </c>
      <c r="G5" s="210"/>
      <c r="H5" s="56" t="s">
        <v>18</v>
      </c>
      <c r="I5" s="110" t="s">
        <v>19</v>
      </c>
      <c r="J5" s="212"/>
      <c r="K5" s="213"/>
      <c r="L5" s="212"/>
      <c r="M5" s="110" t="s">
        <v>20</v>
      </c>
      <c r="N5" s="110" t="s">
        <v>21</v>
      </c>
      <c r="O5" s="212"/>
      <c r="P5" s="212"/>
      <c r="Q5" s="206"/>
      <c r="R5" s="190"/>
      <c r="S5" s="277"/>
      <c r="T5" s="275"/>
    </row>
    <row r="6" spans="1:20" ht="260.25" customHeight="1" x14ac:dyDescent="0.3">
      <c r="A6" s="233" t="s">
        <v>188</v>
      </c>
      <c r="B6" s="244">
        <f>F6</f>
        <v>12533507.800000001</v>
      </c>
      <c r="C6" s="242">
        <f>ROUND(9400131,0)-C14</f>
        <v>7520104.7999999998</v>
      </c>
      <c r="D6" s="249" t="s">
        <v>134</v>
      </c>
      <c r="E6" s="249">
        <f>ROUND((C6/0.6*0.4),0)</f>
        <v>5013403</v>
      </c>
      <c r="F6" s="249">
        <f>SUM(C6+E6)</f>
        <v>12533507.800000001</v>
      </c>
      <c r="G6" s="191">
        <v>0</v>
      </c>
      <c r="H6" s="57" t="s">
        <v>175</v>
      </c>
      <c r="I6" s="57" t="s">
        <v>176</v>
      </c>
      <c r="J6" s="193" t="s">
        <v>24</v>
      </c>
      <c r="K6" s="195" t="s">
        <v>25</v>
      </c>
      <c r="L6" s="57" t="s">
        <v>179</v>
      </c>
      <c r="M6" s="57">
        <v>0</v>
      </c>
      <c r="N6" s="57" t="s">
        <v>27</v>
      </c>
      <c r="O6" s="58">
        <v>0</v>
      </c>
      <c r="P6" s="58">
        <v>204025</v>
      </c>
      <c r="Q6" s="59" t="s">
        <v>28</v>
      </c>
      <c r="R6" s="154" t="s">
        <v>180</v>
      </c>
      <c r="S6" s="164"/>
      <c r="T6" s="182" t="s">
        <v>228</v>
      </c>
    </row>
    <row r="7" spans="1:20" ht="234" customHeight="1" x14ac:dyDescent="0.3">
      <c r="A7" s="234"/>
      <c r="B7" s="245"/>
      <c r="C7" s="243"/>
      <c r="D7" s="250"/>
      <c r="E7" s="250"/>
      <c r="F7" s="250"/>
      <c r="G7" s="192"/>
      <c r="H7" s="60" t="s">
        <v>177</v>
      </c>
      <c r="I7" s="60" t="s">
        <v>178</v>
      </c>
      <c r="J7" s="194"/>
      <c r="K7" s="196"/>
      <c r="L7" s="60" t="s">
        <v>181</v>
      </c>
      <c r="M7" s="60">
        <v>0</v>
      </c>
      <c r="N7" s="60" t="s">
        <v>27</v>
      </c>
      <c r="O7" s="61">
        <v>0</v>
      </c>
      <c r="P7" s="61">
        <v>1</v>
      </c>
      <c r="Q7" s="62" t="s">
        <v>182</v>
      </c>
      <c r="R7" s="155" t="s">
        <v>186</v>
      </c>
      <c r="S7" s="164"/>
      <c r="T7" s="170"/>
    </row>
    <row r="8" spans="1:20" s="31" customFormat="1" ht="138" customHeight="1" x14ac:dyDescent="0.3">
      <c r="A8" s="234"/>
      <c r="B8" s="245"/>
      <c r="C8" s="243"/>
      <c r="D8" s="250"/>
      <c r="E8" s="250"/>
      <c r="F8" s="250"/>
      <c r="G8" s="214">
        <f>SUM(F6)</f>
        <v>12533507.800000001</v>
      </c>
      <c r="H8" s="63" t="s">
        <v>22</v>
      </c>
      <c r="I8" s="52" t="s">
        <v>163</v>
      </c>
      <c r="J8" s="194"/>
      <c r="K8" s="196"/>
      <c r="L8" s="52" t="s">
        <v>26</v>
      </c>
      <c r="M8" s="63">
        <v>0</v>
      </c>
      <c r="N8" s="63" t="s">
        <v>27</v>
      </c>
      <c r="O8" s="64">
        <v>0</v>
      </c>
      <c r="P8" s="111">
        <v>338</v>
      </c>
      <c r="Q8" s="65" t="s">
        <v>28</v>
      </c>
      <c r="R8" s="156" t="s">
        <v>197</v>
      </c>
      <c r="S8" s="165"/>
      <c r="T8" s="181"/>
    </row>
    <row r="9" spans="1:20" s="31" customFormat="1" ht="57.6" x14ac:dyDescent="0.3">
      <c r="A9" s="234"/>
      <c r="B9" s="246"/>
      <c r="C9" s="243"/>
      <c r="D9" s="250"/>
      <c r="E9" s="250"/>
      <c r="F9" s="250"/>
      <c r="G9" s="214"/>
      <c r="H9" s="63" t="s">
        <v>29</v>
      </c>
      <c r="I9" s="52" t="s">
        <v>164</v>
      </c>
      <c r="J9" s="194"/>
      <c r="K9" s="196"/>
      <c r="L9" s="66" t="s">
        <v>31</v>
      </c>
      <c r="M9" s="63">
        <v>0</v>
      </c>
      <c r="N9" s="63">
        <v>2021</v>
      </c>
      <c r="O9" s="67" t="s">
        <v>27</v>
      </c>
      <c r="P9" s="111">
        <v>338</v>
      </c>
      <c r="Q9" s="65" t="s">
        <v>28</v>
      </c>
      <c r="R9" s="157" t="s">
        <v>108</v>
      </c>
      <c r="S9" s="166"/>
      <c r="T9" s="181"/>
    </row>
    <row r="10" spans="1:20" s="31" customFormat="1" ht="200.25" customHeight="1" x14ac:dyDescent="0.3">
      <c r="A10" s="234"/>
      <c r="B10" s="244">
        <f>F10</f>
        <v>53828118.799999997</v>
      </c>
      <c r="C10" s="247">
        <f>ROUND(63920891,0)-C16</f>
        <v>51136712.799999997</v>
      </c>
      <c r="D10" s="250"/>
      <c r="E10" s="204">
        <f>ROUND((C10/0.95*0.05),0)</f>
        <v>2691406</v>
      </c>
      <c r="F10" s="204">
        <f>C10+E10</f>
        <v>53828118.799999997</v>
      </c>
      <c r="G10" s="204">
        <v>0</v>
      </c>
      <c r="H10" s="60" t="s">
        <v>175</v>
      </c>
      <c r="I10" s="60" t="s">
        <v>176</v>
      </c>
      <c r="J10" s="194" t="s">
        <v>32</v>
      </c>
      <c r="K10" s="196" t="s">
        <v>25</v>
      </c>
      <c r="L10" s="60" t="s">
        <v>179</v>
      </c>
      <c r="M10" s="60">
        <v>0</v>
      </c>
      <c r="N10" s="60" t="s">
        <v>27</v>
      </c>
      <c r="O10" s="61">
        <v>0</v>
      </c>
      <c r="P10" s="61">
        <v>189906</v>
      </c>
      <c r="Q10" s="65" t="s">
        <v>28</v>
      </c>
      <c r="R10" s="155" t="s">
        <v>183</v>
      </c>
      <c r="S10" s="166"/>
      <c r="T10" s="181"/>
    </row>
    <row r="11" spans="1:20" s="31" customFormat="1" ht="276.75" customHeight="1" x14ac:dyDescent="0.3">
      <c r="A11" s="234"/>
      <c r="B11" s="245"/>
      <c r="C11" s="247"/>
      <c r="D11" s="250"/>
      <c r="E11" s="204"/>
      <c r="F11" s="204"/>
      <c r="G11" s="204"/>
      <c r="H11" s="60" t="s">
        <v>177</v>
      </c>
      <c r="I11" s="60" t="s">
        <v>178</v>
      </c>
      <c r="J11" s="194"/>
      <c r="K11" s="196"/>
      <c r="L11" s="60" t="s">
        <v>181</v>
      </c>
      <c r="M11" s="60">
        <v>0</v>
      </c>
      <c r="N11" s="60" t="s">
        <v>27</v>
      </c>
      <c r="O11" s="61">
        <v>0</v>
      </c>
      <c r="P11" s="61">
        <v>2</v>
      </c>
      <c r="Q11" s="62" t="s">
        <v>182</v>
      </c>
      <c r="R11" s="155" t="s">
        <v>184</v>
      </c>
      <c r="S11" s="166"/>
      <c r="T11" s="181"/>
    </row>
    <row r="12" spans="1:20" s="31" customFormat="1" ht="100.8" x14ac:dyDescent="0.3">
      <c r="A12" s="234"/>
      <c r="B12" s="245"/>
      <c r="C12" s="247"/>
      <c r="D12" s="250"/>
      <c r="E12" s="204"/>
      <c r="F12" s="204"/>
      <c r="G12" s="204">
        <f>F10</f>
        <v>53828118.799999997</v>
      </c>
      <c r="H12" s="63" t="s">
        <v>22</v>
      </c>
      <c r="I12" s="52" t="s">
        <v>23</v>
      </c>
      <c r="J12" s="194"/>
      <c r="K12" s="196"/>
      <c r="L12" s="52" t="s">
        <v>26</v>
      </c>
      <c r="M12" s="63">
        <v>0</v>
      </c>
      <c r="N12" s="68" t="s">
        <v>27</v>
      </c>
      <c r="O12" s="64">
        <v>0</v>
      </c>
      <c r="P12" s="111">
        <v>1355</v>
      </c>
      <c r="Q12" s="65" t="s">
        <v>28</v>
      </c>
      <c r="R12" s="158" t="s">
        <v>198</v>
      </c>
      <c r="S12" s="165"/>
      <c r="T12" s="181"/>
    </row>
    <row r="13" spans="1:20" s="31" customFormat="1" ht="43.8" thickBot="1" x14ac:dyDescent="0.35">
      <c r="A13" s="234"/>
      <c r="B13" s="246"/>
      <c r="C13" s="248"/>
      <c r="D13" s="251"/>
      <c r="E13" s="208"/>
      <c r="F13" s="208"/>
      <c r="G13" s="208"/>
      <c r="H13" s="69" t="s">
        <v>29</v>
      </c>
      <c r="I13" s="53" t="s">
        <v>30</v>
      </c>
      <c r="J13" s="207"/>
      <c r="K13" s="253"/>
      <c r="L13" s="70" t="s">
        <v>31</v>
      </c>
      <c r="M13" s="69">
        <v>0</v>
      </c>
      <c r="N13" s="69">
        <v>2021</v>
      </c>
      <c r="O13" s="71" t="s">
        <v>27</v>
      </c>
      <c r="P13" s="112">
        <v>1355</v>
      </c>
      <c r="Q13" s="72" t="s">
        <v>28</v>
      </c>
      <c r="R13" s="159" t="s">
        <v>109</v>
      </c>
      <c r="S13" s="166"/>
      <c r="T13" s="181"/>
    </row>
    <row r="14" spans="1:20" s="31" customFormat="1" ht="225.75" customHeight="1" x14ac:dyDescent="0.3">
      <c r="A14" s="234"/>
      <c r="B14" s="250">
        <f>F14</f>
        <v>3133377.2</v>
      </c>
      <c r="C14" s="260">
        <v>1880026.2</v>
      </c>
      <c r="D14" s="261" t="s">
        <v>160</v>
      </c>
      <c r="E14" s="260">
        <f>ROUND((C14/0.6*0.4),0)</f>
        <v>1253351</v>
      </c>
      <c r="F14" s="260">
        <f>SUM(C14+E14)</f>
        <v>3133377.2</v>
      </c>
      <c r="G14" s="259">
        <f>SUM(F14)</f>
        <v>3133377.2</v>
      </c>
      <c r="H14" s="73" t="s">
        <v>22</v>
      </c>
      <c r="I14" s="74" t="s">
        <v>23</v>
      </c>
      <c r="J14" s="256" t="s">
        <v>24</v>
      </c>
      <c r="K14" s="241" t="s">
        <v>25</v>
      </c>
      <c r="L14" s="74" t="s">
        <v>26</v>
      </c>
      <c r="M14" s="73">
        <v>0</v>
      </c>
      <c r="N14" s="73" t="s">
        <v>27</v>
      </c>
      <c r="O14" s="75">
        <v>0</v>
      </c>
      <c r="P14" s="113">
        <v>73</v>
      </c>
      <c r="Q14" s="76" t="s">
        <v>28</v>
      </c>
      <c r="R14" s="160" t="s">
        <v>199</v>
      </c>
      <c r="S14" s="165"/>
      <c r="T14" s="181"/>
    </row>
    <row r="15" spans="1:20" s="31" customFormat="1" ht="57.6" x14ac:dyDescent="0.3">
      <c r="A15" s="234"/>
      <c r="B15" s="250"/>
      <c r="C15" s="250"/>
      <c r="D15" s="262"/>
      <c r="E15" s="250"/>
      <c r="F15" s="250"/>
      <c r="G15" s="204"/>
      <c r="H15" s="63" t="s">
        <v>29</v>
      </c>
      <c r="I15" s="52" t="s">
        <v>164</v>
      </c>
      <c r="J15" s="194"/>
      <c r="K15" s="196"/>
      <c r="L15" s="66" t="s">
        <v>31</v>
      </c>
      <c r="M15" s="63">
        <v>0</v>
      </c>
      <c r="N15" s="63">
        <v>2021</v>
      </c>
      <c r="O15" s="67" t="s">
        <v>27</v>
      </c>
      <c r="P15" s="111">
        <v>73</v>
      </c>
      <c r="Q15" s="65" t="s">
        <v>28</v>
      </c>
      <c r="R15" s="161" t="s">
        <v>108</v>
      </c>
      <c r="S15" s="166"/>
      <c r="T15" s="181"/>
    </row>
    <row r="16" spans="1:20" s="31" customFormat="1" ht="217.5" customHeight="1" x14ac:dyDescent="0.3">
      <c r="A16" s="234"/>
      <c r="B16" s="250">
        <f>F16</f>
        <v>13457029.199999999</v>
      </c>
      <c r="C16" s="250">
        <v>12784178.199999999</v>
      </c>
      <c r="D16" s="262"/>
      <c r="E16" s="204">
        <f>ROUNDDOWN((C16/0.95*0.05),0)</f>
        <v>672851</v>
      </c>
      <c r="F16" s="204">
        <f>C16+E16</f>
        <v>13457029.199999999</v>
      </c>
      <c r="G16" s="204">
        <f>C16+E16</f>
        <v>13457029.199999999</v>
      </c>
      <c r="H16" s="63" t="s">
        <v>22</v>
      </c>
      <c r="I16" s="52" t="s">
        <v>23</v>
      </c>
      <c r="J16" s="194" t="s">
        <v>32</v>
      </c>
      <c r="K16" s="196" t="s">
        <v>25</v>
      </c>
      <c r="L16" s="52" t="s">
        <v>26</v>
      </c>
      <c r="M16" s="63">
        <v>0</v>
      </c>
      <c r="N16" s="68" t="s">
        <v>27</v>
      </c>
      <c r="O16" s="64">
        <v>0</v>
      </c>
      <c r="P16" s="111">
        <v>294</v>
      </c>
      <c r="Q16" s="65" t="s">
        <v>28</v>
      </c>
      <c r="R16" s="156" t="s">
        <v>200</v>
      </c>
      <c r="S16" s="165"/>
      <c r="T16" s="181"/>
    </row>
    <row r="17" spans="1:20" s="31" customFormat="1" ht="57.6" x14ac:dyDescent="0.3">
      <c r="A17" s="235"/>
      <c r="B17" s="250"/>
      <c r="C17" s="250"/>
      <c r="D17" s="262"/>
      <c r="E17" s="204"/>
      <c r="F17" s="204"/>
      <c r="G17" s="204"/>
      <c r="H17" s="63" t="s">
        <v>29</v>
      </c>
      <c r="I17" s="52" t="s">
        <v>164</v>
      </c>
      <c r="J17" s="194"/>
      <c r="K17" s="196"/>
      <c r="L17" s="66" t="s">
        <v>31</v>
      </c>
      <c r="M17" s="63">
        <v>0</v>
      </c>
      <c r="N17" s="63">
        <v>2021</v>
      </c>
      <c r="O17" s="67" t="s">
        <v>27</v>
      </c>
      <c r="P17" s="111">
        <v>294</v>
      </c>
      <c r="Q17" s="65" t="s">
        <v>28</v>
      </c>
      <c r="R17" s="157" t="s">
        <v>109</v>
      </c>
      <c r="S17" s="166"/>
      <c r="T17" s="181"/>
    </row>
    <row r="18" spans="1:20" s="31" customFormat="1" ht="90" customHeight="1" x14ac:dyDescent="0.3">
      <c r="A18" s="283" t="s">
        <v>189</v>
      </c>
      <c r="B18" s="269">
        <f>F18</f>
        <v>18334350</v>
      </c>
      <c r="C18" s="257">
        <f>ROUND(12222900,0)-C28</f>
        <v>11000610</v>
      </c>
      <c r="D18" s="269" t="s">
        <v>132</v>
      </c>
      <c r="E18" s="257">
        <f>ROUND((C18/0.6*0.4),0)</f>
        <v>7333740</v>
      </c>
      <c r="F18" s="257">
        <f>SUM(C18+E18)</f>
        <v>18334350</v>
      </c>
      <c r="G18" s="257">
        <v>0</v>
      </c>
      <c r="H18" s="60" t="s">
        <v>175</v>
      </c>
      <c r="I18" s="60" t="s">
        <v>176</v>
      </c>
      <c r="J18" s="254" t="s">
        <v>24</v>
      </c>
      <c r="K18" s="239" t="s">
        <v>25</v>
      </c>
      <c r="L18" s="60" t="s">
        <v>179</v>
      </c>
      <c r="M18" s="60">
        <v>0</v>
      </c>
      <c r="N18" s="60" t="s">
        <v>27</v>
      </c>
      <c r="O18" s="61">
        <v>0</v>
      </c>
      <c r="P18" s="61">
        <v>0</v>
      </c>
      <c r="Q18" s="65" t="s">
        <v>28</v>
      </c>
      <c r="R18" s="162" t="s">
        <v>185</v>
      </c>
      <c r="S18" s="166"/>
      <c r="T18" s="181"/>
    </row>
    <row r="19" spans="1:20" s="31" customFormat="1" ht="57.6" x14ac:dyDescent="0.3">
      <c r="A19" s="284"/>
      <c r="B19" s="270"/>
      <c r="C19" s="258"/>
      <c r="D19" s="270"/>
      <c r="E19" s="258"/>
      <c r="F19" s="258"/>
      <c r="G19" s="259"/>
      <c r="H19" s="60" t="s">
        <v>177</v>
      </c>
      <c r="I19" s="60" t="s">
        <v>178</v>
      </c>
      <c r="J19" s="255"/>
      <c r="K19" s="240"/>
      <c r="L19" s="60" t="s">
        <v>181</v>
      </c>
      <c r="M19" s="60">
        <v>0</v>
      </c>
      <c r="N19" s="60" t="s">
        <v>27</v>
      </c>
      <c r="O19" s="61">
        <v>0</v>
      </c>
      <c r="P19" s="61">
        <v>0</v>
      </c>
      <c r="Q19" s="62" t="s">
        <v>182</v>
      </c>
      <c r="R19" s="162" t="s">
        <v>185</v>
      </c>
      <c r="S19" s="166"/>
      <c r="T19" s="181"/>
    </row>
    <row r="20" spans="1:20" s="31" customFormat="1" ht="309" customHeight="1" x14ac:dyDescent="0.3">
      <c r="A20" s="284"/>
      <c r="B20" s="270"/>
      <c r="C20" s="258"/>
      <c r="D20" s="270"/>
      <c r="E20" s="258"/>
      <c r="F20" s="258"/>
      <c r="G20" s="204">
        <f>SUM(C18+E18)</f>
        <v>18334350</v>
      </c>
      <c r="H20" s="63" t="s">
        <v>150</v>
      </c>
      <c r="I20" s="52" t="s">
        <v>174</v>
      </c>
      <c r="J20" s="255"/>
      <c r="K20" s="240"/>
      <c r="L20" s="66" t="s">
        <v>152</v>
      </c>
      <c r="M20" s="63">
        <v>0</v>
      </c>
      <c r="N20" s="63" t="s">
        <v>27</v>
      </c>
      <c r="O20" s="67">
        <v>0</v>
      </c>
      <c r="P20" s="111">
        <v>751</v>
      </c>
      <c r="Q20" s="65" t="s">
        <v>28</v>
      </c>
      <c r="R20" s="156" t="s">
        <v>201</v>
      </c>
      <c r="S20" s="165"/>
      <c r="T20" s="181"/>
    </row>
    <row r="21" spans="1:20" s="31" customFormat="1" ht="116.25" customHeight="1" x14ac:dyDescent="0.3">
      <c r="A21" s="284"/>
      <c r="B21" s="270"/>
      <c r="C21" s="258"/>
      <c r="D21" s="270"/>
      <c r="E21" s="258"/>
      <c r="F21" s="258"/>
      <c r="G21" s="204"/>
      <c r="H21" s="63" t="s">
        <v>151</v>
      </c>
      <c r="I21" s="52" t="s">
        <v>110</v>
      </c>
      <c r="J21" s="255"/>
      <c r="K21" s="240"/>
      <c r="L21" s="66" t="s">
        <v>153</v>
      </c>
      <c r="M21" s="77">
        <v>0</v>
      </c>
      <c r="N21" s="63">
        <v>2021</v>
      </c>
      <c r="O21" s="67">
        <v>0</v>
      </c>
      <c r="P21" s="111">
        <v>408</v>
      </c>
      <c r="Q21" s="65" t="s">
        <v>28</v>
      </c>
      <c r="R21" s="156" t="s">
        <v>202</v>
      </c>
      <c r="S21" s="166"/>
      <c r="T21" s="181"/>
    </row>
    <row r="22" spans="1:20" s="31" customFormat="1" ht="110.25" customHeight="1" x14ac:dyDescent="0.3">
      <c r="A22" s="284"/>
      <c r="B22" s="260"/>
      <c r="C22" s="259"/>
      <c r="D22" s="270"/>
      <c r="E22" s="259"/>
      <c r="F22" s="259"/>
      <c r="G22" s="204"/>
      <c r="H22" s="63" t="s">
        <v>151</v>
      </c>
      <c r="I22" s="52" t="s">
        <v>165</v>
      </c>
      <c r="J22" s="256"/>
      <c r="K22" s="241"/>
      <c r="L22" s="63" t="s">
        <v>26</v>
      </c>
      <c r="M22" s="63">
        <v>971</v>
      </c>
      <c r="N22" s="63">
        <v>2019</v>
      </c>
      <c r="O22" s="67" t="s">
        <v>27</v>
      </c>
      <c r="P22" s="67">
        <v>320</v>
      </c>
      <c r="Q22" s="65" t="s">
        <v>111</v>
      </c>
      <c r="R22" s="156" t="s">
        <v>155</v>
      </c>
      <c r="S22" s="165"/>
      <c r="T22" s="181"/>
    </row>
    <row r="23" spans="1:20" s="31" customFormat="1" ht="110.25" customHeight="1" x14ac:dyDescent="0.3">
      <c r="A23" s="284"/>
      <c r="B23" s="269">
        <f>F23</f>
        <v>92909008</v>
      </c>
      <c r="C23" s="257">
        <f>ROUND(98070620,0)-C30</f>
        <v>88263558</v>
      </c>
      <c r="D23" s="270"/>
      <c r="E23" s="257">
        <f>ROUND((C23/0.95*0.05),0)</f>
        <v>4645450</v>
      </c>
      <c r="F23" s="257">
        <f>SUM(C23+E23)</f>
        <v>92909008</v>
      </c>
      <c r="G23" s="257">
        <v>0</v>
      </c>
      <c r="H23" s="60" t="s">
        <v>175</v>
      </c>
      <c r="I23" s="60" t="s">
        <v>176</v>
      </c>
      <c r="J23" s="254" t="s">
        <v>32</v>
      </c>
      <c r="K23" s="239" t="s">
        <v>25</v>
      </c>
      <c r="L23" s="60" t="s">
        <v>179</v>
      </c>
      <c r="M23" s="60">
        <v>0</v>
      </c>
      <c r="N23" s="60" t="s">
        <v>27</v>
      </c>
      <c r="O23" s="61">
        <v>0</v>
      </c>
      <c r="P23" s="61">
        <v>0</v>
      </c>
      <c r="Q23" s="65" t="s">
        <v>28</v>
      </c>
      <c r="R23" s="162" t="s">
        <v>185</v>
      </c>
      <c r="S23" s="165"/>
      <c r="T23" s="181"/>
    </row>
    <row r="24" spans="1:20" s="31" customFormat="1" ht="110.25" customHeight="1" x14ac:dyDescent="0.3">
      <c r="A24" s="284"/>
      <c r="B24" s="270"/>
      <c r="C24" s="258"/>
      <c r="D24" s="270"/>
      <c r="E24" s="258"/>
      <c r="F24" s="258"/>
      <c r="G24" s="259"/>
      <c r="H24" s="60" t="s">
        <v>177</v>
      </c>
      <c r="I24" s="60" t="s">
        <v>178</v>
      </c>
      <c r="J24" s="255"/>
      <c r="K24" s="240"/>
      <c r="L24" s="60" t="s">
        <v>181</v>
      </c>
      <c r="M24" s="60">
        <v>0</v>
      </c>
      <c r="N24" s="60" t="s">
        <v>27</v>
      </c>
      <c r="O24" s="61">
        <v>0</v>
      </c>
      <c r="P24" s="61">
        <v>0</v>
      </c>
      <c r="Q24" s="62" t="s">
        <v>182</v>
      </c>
      <c r="R24" s="162" t="s">
        <v>185</v>
      </c>
      <c r="S24" s="165"/>
      <c r="T24" s="181"/>
    </row>
    <row r="25" spans="1:20" s="31" customFormat="1" ht="310.5" customHeight="1" x14ac:dyDescent="0.3">
      <c r="A25" s="284"/>
      <c r="B25" s="270"/>
      <c r="C25" s="258"/>
      <c r="D25" s="270"/>
      <c r="E25" s="258"/>
      <c r="F25" s="258"/>
      <c r="G25" s="204">
        <f>SUM(C23+E23)</f>
        <v>92909008</v>
      </c>
      <c r="H25" s="63" t="s">
        <v>150</v>
      </c>
      <c r="I25" s="52" t="s">
        <v>173</v>
      </c>
      <c r="J25" s="255"/>
      <c r="K25" s="240"/>
      <c r="L25" s="66" t="s">
        <v>152</v>
      </c>
      <c r="M25" s="63">
        <v>0</v>
      </c>
      <c r="N25" s="63" t="s">
        <v>27</v>
      </c>
      <c r="O25" s="67">
        <v>0</v>
      </c>
      <c r="P25" s="111">
        <v>3547</v>
      </c>
      <c r="Q25" s="65" t="s">
        <v>28</v>
      </c>
      <c r="R25" s="156" t="s">
        <v>203</v>
      </c>
      <c r="S25" s="165"/>
      <c r="T25" s="181"/>
    </row>
    <row r="26" spans="1:20" s="31" customFormat="1" ht="122.4" customHeight="1" x14ac:dyDescent="0.3">
      <c r="A26" s="284"/>
      <c r="B26" s="270"/>
      <c r="C26" s="258"/>
      <c r="D26" s="270"/>
      <c r="E26" s="258"/>
      <c r="F26" s="258"/>
      <c r="G26" s="204"/>
      <c r="H26" s="63" t="s">
        <v>151</v>
      </c>
      <c r="I26" s="52" t="s">
        <v>110</v>
      </c>
      <c r="J26" s="255"/>
      <c r="K26" s="240"/>
      <c r="L26" s="66" t="s">
        <v>153</v>
      </c>
      <c r="M26" s="63">
        <v>0</v>
      </c>
      <c r="N26" s="63">
        <v>2021</v>
      </c>
      <c r="O26" s="67">
        <v>0</v>
      </c>
      <c r="P26" s="111">
        <v>1927</v>
      </c>
      <c r="Q26" s="65" t="s">
        <v>28</v>
      </c>
      <c r="R26" s="156" t="s">
        <v>204</v>
      </c>
      <c r="S26" s="167"/>
      <c r="T26" s="181"/>
    </row>
    <row r="27" spans="1:20" s="31" customFormat="1" ht="109.5" customHeight="1" x14ac:dyDescent="0.3">
      <c r="A27" s="284"/>
      <c r="B27" s="260"/>
      <c r="C27" s="259"/>
      <c r="D27" s="260"/>
      <c r="E27" s="259"/>
      <c r="F27" s="259"/>
      <c r="G27" s="204"/>
      <c r="H27" s="63" t="s">
        <v>151</v>
      </c>
      <c r="I27" s="52" t="s">
        <v>165</v>
      </c>
      <c r="J27" s="256"/>
      <c r="K27" s="241"/>
      <c r="L27" s="63" t="s">
        <v>26</v>
      </c>
      <c r="M27" s="67">
        <v>5296</v>
      </c>
      <c r="N27" s="63">
        <v>2019</v>
      </c>
      <c r="O27" s="67" t="s">
        <v>27</v>
      </c>
      <c r="P27" s="67">
        <v>1747</v>
      </c>
      <c r="Q27" s="65" t="s">
        <v>111</v>
      </c>
      <c r="R27" s="156" t="s">
        <v>148</v>
      </c>
      <c r="S27" s="165"/>
      <c r="T27" s="181"/>
    </row>
    <row r="28" spans="1:20" s="31" customFormat="1" ht="152.25" customHeight="1" x14ac:dyDescent="0.3">
      <c r="A28" s="284"/>
      <c r="B28" s="250">
        <f>F28</f>
        <v>2037150</v>
      </c>
      <c r="C28" s="260">
        <v>1222290</v>
      </c>
      <c r="D28" s="261" t="s">
        <v>160</v>
      </c>
      <c r="E28" s="260">
        <f>ROUND((C28/0.6*0.4),0)</f>
        <v>814860</v>
      </c>
      <c r="F28" s="260">
        <f>SUM(C28+E28)</f>
        <v>2037150</v>
      </c>
      <c r="G28" s="259">
        <f>SUM(F28)</f>
        <v>2037150</v>
      </c>
      <c r="H28" s="63" t="s">
        <v>150</v>
      </c>
      <c r="I28" s="52" t="s">
        <v>174</v>
      </c>
      <c r="J28" s="256" t="s">
        <v>24</v>
      </c>
      <c r="K28" s="241" t="s">
        <v>25</v>
      </c>
      <c r="L28" s="66" t="s">
        <v>152</v>
      </c>
      <c r="M28" s="73">
        <v>0</v>
      </c>
      <c r="N28" s="73" t="s">
        <v>27</v>
      </c>
      <c r="O28" s="75">
        <v>0</v>
      </c>
      <c r="P28" s="113">
        <v>72</v>
      </c>
      <c r="Q28" s="76" t="s">
        <v>28</v>
      </c>
      <c r="R28" s="160" t="s">
        <v>193</v>
      </c>
      <c r="S28" s="165"/>
      <c r="T28" s="181"/>
    </row>
    <row r="29" spans="1:20" s="31" customFormat="1" ht="109.5" customHeight="1" x14ac:dyDescent="0.3">
      <c r="A29" s="284"/>
      <c r="B29" s="250"/>
      <c r="C29" s="250"/>
      <c r="D29" s="262"/>
      <c r="E29" s="250"/>
      <c r="F29" s="250"/>
      <c r="G29" s="204"/>
      <c r="H29" s="63" t="s">
        <v>151</v>
      </c>
      <c r="I29" s="52" t="s">
        <v>110</v>
      </c>
      <c r="J29" s="194"/>
      <c r="K29" s="196"/>
      <c r="L29" s="66" t="s">
        <v>153</v>
      </c>
      <c r="M29" s="63">
        <v>0</v>
      </c>
      <c r="N29" s="63">
        <v>2021</v>
      </c>
      <c r="O29" s="67" t="s">
        <v>27</v>
      </c>
      <c r="P29" s="111">
        <v>39</v>
      </c>
      <c r="Q29" s="65" t="s">
        <v>28</v>
      </c>
      <c r="R29" s="157" t="s">
        <v>194</v>
      </c>
      <c r="S29" s="165"/>
      <c r="T29" s="181"/>
    </row>
    <row r="30" spans="1:20" s="31" customFormat="1" ht="109.5" customHeight="1" x14ac:dyDescent="0.3">
      <c r="A30" s="284"/>
      <c r="B30" s="250">
        <f>F30</f>
        <v>10323223</v>
      </c>
      <c r="C30" s="250">
        <v>9807062</v>
      </c>
      <c r="D30" s="262"/>
      <c r="E30" s="204">
        <f>ROUNDDOWN((C30/0.95*0.05),0)</f>
        <v>516161</v>
      </c>
      <c r="F30" s="204">
        <f>C30+E30</f>
        <v>10323223</v>
      </c>
      <c r="G30" s="204">
        <f>C30+E30</f>
        <v>10323223</v>
      </c>
      <c r="H30" s="63" t="s">
        <v>150</v>
      </c>
      <c r="I30" s="52" t="s">
        <v>174</v>
      </c>
      <c r="J30" s="194" t="s">
        <v>32</v>
      </c>
      <c r="K30" s="196" t="s">
        <v>25</v>
      </c>
      <c r="L30" s="66" t="s">
        <v>152</v>
      </c>
      <c r="M30" s="63">
        <v>0</v>
      </c>
      <c r="N30" s="68" t="s">
        <v>27</v>
      </c>
      <c r="O30" s="64">
        <v>0</v>
      </c>
      <c r="P30" s="111">
        <v>342</v>
      </c>
      <c r="Q30" s="65" t="s">
        <v>28</v>
      </c>
      <c r="R30" s="156" t="s">
        <v>195</v>
      </c>
      <c r="S30" s="165"/>
      <c r="T30" s="181"/>
    </row>
    <row r="31" spans="1:20" s="31" customFormat="1" ht="109.5" customHeight="1" x14ac:dyDescent="0.3">
      <c r="A31" s="285"/>
      <c r="B31" s="250"/>
      <c r="C31" s="250"/>
      <c r="D31" s="262"/>
      <c r="E31" s="204"/>
      <c r="F31" s="204"/>
      <c r="G31" s="204"/>
      <c r="H31" s="63" t="s">
        <v>151</v>
      </c>
      <c r="I31" s="52" t="s">
        <v>110</v>
      </c>
      <c r="J31" s="194"/>
      <c r="K31" s="196"/>
      <c r="L31" s="66" t="s">
        <v>153</v>
      </c>
      <c r="M31" s="63">
        <v>0</v>
      </c>
      <c r="N31" s="63">
        <v>2021</v>
      </c>
      <c r="O31" s="67" t="s">
        <v>27</v>
      </c>
      <c r="P31" s="111">
        <v>186</v>
      </c>
      <c r="Q31" s="65" t="s">
        <v>28</v>
      </c>
      <c r="R31" s="161" t="s">
        <v>196</v>
      </c>
      <c r="S31" s="165"/>
      <c r="T31" s="181"/>
    </row>
    <row r="32" spans="1:20" s="31" customFormat="1" ht="109.5" customHeight="1" x14ac:dyDescent="0.3">
      <c r="A32" s="233" t="s">
        <v>190</v>
      </c>
      <c r="B32" s="269">
        <f>F32</f>
        <v>9767750</v>
      </c>
      <c r="C32" s="257">
        <f>ROUND(5860650,0)</f>
        <v>5860650</v>
      </c>
      <c r="D32" s="272" t="s">
        <v>133</v>
      </c>
      <c r="E32" s="257">
        <f>ROUND((C32/0.6*0.4),0)</f>
        <v>3907100</v>
      </c>
      <c r="F32" s="257">
        <f>SUM(C32+E32)</f>
        <v>9767750</v>
      </c>
      <c r="G32" s="257">
        <v>0</v>
      </c>
      <c r="H32" s="60" t="s">
        <v>175</v>
      </c>
      <c r="I32" s="60" t="s">
        <v>176</v>
      </c>
      <c r="J32" s="254" t="s">
        <v>24</v>
      </c>
      <c r="K32" s="239" t="s">
        <v>25</v>
      </c>
      <c r="L32" s="60" t="s">
        <v>179</v>
      </c>
      <c r="M32" s="60">
        <v>0</v>
      </c>
      <c r="N32" s="60" t="s">
        <v>27</v>
      </c>
      <c r="O32" s="61">
        <v>0</v>
      </c>
      <c r="P32" s="61">
        <v>0</v>
      </c>
      <c r="Q32" s="65" t="s">
        <v>28</v>
      </c>
      <c r="R32" s="162" t="s">
        <v>185</v>
      </c>
      <c r="S32" s="165"/>
      <c r="T32" s="181"/>
    </row>
    <row r="33" spans="1:21" s="31" customFormat="1" ht="109.5" customHeight="1" x14ac:dyDescent="0.3">
      <c r="A33" s="234"/>
      <c r="B33" s="270"/>
      <c r="C33" s="258"/>
      <c r="D33" s="273"/>
      <c r="E33" s="258"/>
      <c r="F33" s="258"/>
      <c r="G33" s="259"/>
      <c r="H33" s="60" t="s">
        <v>177</v>
      </c>
      <c r="I33" s="60" t="s">
        <v>178</v>
      </c>
      <c r="J33" s="255"/>
      <c r="K33" s="240"/>
      <c r="L33" s="60" t="s">
        <v>181</v>
      </c>
      <c r="M33" s="60">
        <v>0</v>
      </c>
      <c r="N33" s="60" t="s">
        <v>27</v>
      </c>
      <c r="O33" s="61">
        <v>0</v>
      </c>
      <c r="P33" s="61">
        <v>0</v>
      </c>
      <c r="Q33" s="62" t="s">
        <v>182</v>
      </c>
      <c r="R33" s="162" t="s">
        <v>185</v>
      </c>
      <c r="S33" s="165"/>
      <c r="T33" s="181"/>
    </row>
    <row r="34" spans="1:21" s="31" customFormat="1" ht="215.1" customHeight="1" x14ac:dyDescent="0.3">
      <c r="A34" s="234"/>
      <c r="B34" s="270"/>
      <c r="C34" s="258"/>
      <c r="D34" s="273"/>
      <c r="E34" s="258"/>
      <c r="F34" s="258"/>
      <c r="G34" s="204">
        <f>F32</f>
        <v>9767750</v>
      </c>
      <c r="H34" s="52" t="s">
        <v>150</v>
      </c>
      <c r="I34" s="52" t="s">
        <v>172</v>
      </c>
      <c r="J34" s="255"/>
      <c r="K34" s="240"/>
      <c r="L34" s="66" t="s">
        <v>152</v>
      </c>
      <c r="M34" s="78">
        <v>0</v>
      </c>
      <c r="N34" s="65" t="s">
        <v>27</v>
      </c>
      <c r="O34" s="64">
        <v>0</v>
      </c>
      <c r="P34" s="64">
        <v>765</v>
      </c>
      <c r="Q34" s="65" t="s">
        <v>28</v>
      </c>
      <c r="R34" s="156" t="s">
        <v>156</v>
      </c>
      <c r="S34" s="165"/>
      <c r="T34" s="181"/>
    </row>
    <row r="35" spans="1:21" s="31" customFormat="1" ht="133.5" customHeight="1" x14ac:dyDescent="0.3">
      <c r="A35" s="234"/>
      <c r="B35" s="260"/>
      <c r="C35" s="259"/>
      <c r="D35" s="273"/>
      <c r="E35" s="259"/>
      <c r="F35" s="259"/>
      <c r="G35" s="204"/>
      <c r="H35" s="65" t="s">
        <v>151</v>
      </c>
      <c r="I35" s="65" t="s">
        <v>166</v>
      </c>
      <c r="J35" s="256"/>
      <c r="K35" s="241"/>
      <c r="L35" s="66" t="s">
        <v>153</v>
      </c>
      <c r="M35" s="78">
        <v>0</v>
      </c>
      <c r="N35" s="52">
        <v>2021</v>
      </c>
      <c r="O35" s="78" t="s">
        <v>27</v>
      </c>
      <c r="P35" s="64">
        <v>1297</v>
      </c>
      <c r="Q35" s="65" t="s">
        <v>28</v>
      </c>
      <c r="R35" s="156" t="s">
        <v>157</v>
      </c>
      <c r="S35" s="168"/>
      <c r="T35" s="183"/>
      <c r="U35" s="51"/>
    </row>
    <row r="36" spans="1:21" s="31" customFormat="1" ht="133.5" customHeight="1" x14ac:dyDescent="0.3">
      <c r="A36" s="234"/>
      <c r="B36" s="269">
        <f>F36</f>
        <v>27081895</v>
      </c>
      <c r="C36" s="257">
        <f>ROUND(25727800,0)</f>
        <v>25727800</v>
      </c>
      <c r="D36" s="273"/>
      <c r="E36" s="257">
        <f>ROUND((C36/0.95*0.05),0)</f>
        <v>1354095</v>
      </c>
      <c r="F36" s="257">
        <f>C36+E36</f>
        <v>27081895</v>
      </c>
      <c r="G36" s="257">
        <v>0</v>
      </c>
      <c r="H36" s="60" t="s">
        <v>175</v>
      </c>
      <c r="I36" s="60" t="s">
        <v>176</v>
      </c>
      <c r="J36" s="52"/>
      <c r="K36" s="63"/>
      <c r="L36" s="60" t="s">
        <v>179</v>
      </c>
      <c r="M36" s="60">
        <v>0</v>
      </c>
      <c r="N36" s="60" t="s">
        <v>27</v>
      </c>
      <c r="O36" s="61">
        <v>0</v>
      </c>
      <c r="P36" s="61">
        <v>0</v>
      </c>
      <c r="Q36" s="65" t="s">
        <v>28</v>
      </c>
      <c r="R36" s="162" t="s">
        <v>185</v>
      </c>
      <c r="S36" s="168"/>
      <c r="T36" s="183"/>
      <c r="U36" s="51"/>
    </row>
    <row r="37" spans="1:21" s="31" customFormat="1" ht="133.5" customHeight="1" x14ac:dyDescent="0.3">
      <c r="A37" s="234"/>
      <c r="B37" s="270"/>
      <c r="C37" s="258"/>
      <c r="D37" s="273"/>
      <c r="E37" s="258"/>
      <c r="F37" s="258"/>
      <c r="G37" s="259"/>
      <c r="H37" s="60" t="s">
        <v>177</v>
      </c>
      <c r="I37" s="60" t="s">
        <v>178</v>
      </c>
      <c r="J37" s="52"/>
      <c r="K37" s="63"/>
      <c r="L37" s="60" t="s">
        <v>181</v>
      </c>
      <c r="M37" s="60">
        <v>0</v>
      </c>
      <c r="N37" s="60" t="s">
        <v>27</v>
      </c>
      <c r="O37" s="61">
        <v>0</v>
      </c>
      <c r="P37" s="61">
        <v>0</v>
      </c>
      <c r="Q37" s="62" t="s">
        <v>182</v>
      </c>
      <c r="R37" s="162" t="s">
        <v>185</v>
      </c>
      <c r="S37" s="168"/>
      <c r="T37" s="183"/>
      <c r="U37" s="51"/>
    </row>
    <row r="38" spans="1:21" s="31" customFormat="1" ht="212.25" customHeight="1" x14ac:dyDescent="0.3">
      <c r="A38" s="234"/>
      <c r="B38" s="270"/>
      <c r="C38" s="258"/>
      <c r="D38" s="273"/>
      <c r="E38" s="258"/>
      <c r="F38" s="258"/>
      <c r="G38" s="204">
        <f>F36</f>
        <v>27081895</v>
      </c>
      <c r="H38" s="52" t="s">
        <v>150</v>
      </c>
      <c r="I38" s="52" t="s">
        <v>172</v>
      </c>
      <c r="J38" s="194" t="s">
        <v>32</v>
      </c>
      <c r="K38" s="196"/>
      <c r="L38" s="66" t="s">
        <v>152</v>
      </c>
      <c r="M38" s="78">
        <v>0</v>
      </c>
      <c r="N38" s="65" t="s">
        <v>27</v>
      </c>
      <c r="O38" s="64">
        <v>0</v>
      </c>
      <c r="P38" s="64">
        <v>1931</v>
      </c>
      <c r="Q38" s="65" t="s">
        <v>28</v>
      </c>
      <c r="R38" s="156" t="s">
        <v>158</v>
      </c>
      <c r="S38" s="167"/>
      <c r="T38" s="181"/>
    </row>
    <row r="39" spans="1:21" s="31" customFormat="1" ht="101.4" thickBot="1" x14ac:dyDescent="0.35">
      <c r="A39" s="252"/>
      <c r="B39" s="271"/>
      <c r="C39" s="286"/>
      <c r="D39" s="274"/>
      <c r="E39" s="286"/>
      <c r="F39" s="286"/>
      <c r="G39" s="208"/>
      <c r="H39" s="72" t="s">
        <v>151</v>
      </c>
      <c r="I39" s="72" t="s">
        <v>166</v>
      </c>
      <c r="J39" s="207"/>
      <c r="K39" s="253"/>
      <c r="L39" s="70" t="s">
        <v>153</v>
      </c>
      <c r="M39" s="79">
        <v>0</v>
      </c>
      <c r="N39" s="53">
        <v>2021</v>
      </c>
      <c r="O39" s="79" t="s">
        <v>27</v>
      </c>
      <c r="P39" s="80">
        <v>3272</v>
      </c>
      <c r="Q39" s="72" t="s">
        <v>28</v>
      </c>
      <c r="R39" s="163" t="s">
        <v>159</v>
      </c>
      <c r="S39" s="167"/>
      <c r="T39" s="181"/>
    </row>
    <row r="40" spans="1:21" x14ac:dyDescent="0.3">
      <c r="A40" s="114"/>
      <c r="B40" s="115" t="s">
        <v>24</v>
      </c>
      <c r="C40" s="116">
        <f>C6+C14+C18+C32+C28</f>
        <v>27483681</v>
      </c>
      <c r="D40" s="81"/>
      <c r="E40" s="81">
        <f>E6+E14+E18+E32+E28</f>
        <v>18322454</v>
      </c>
      <c r="F40" s="81">
        <f>F6+F14+F18+F32+F28</f>
        <v>45806135</v>
      </c>
      <c r="G40" s="116">
        <f>G6+G14+G18+G32+G28</f>
        <v>5170527.2</v>
      </c>
      <c r="H40" s="117"/>
      <c r="I40" s="118"/>
      <c r="J40" s="119"/>
      <c r="K40" s="120"/>
      <c r="L40" s="119"/>
      <c r="M40" s="121">
        <f>SUM(M8:M39)</f>
        <v>6267</v>
      </c>
      <c r="N40" s="122"/>
      <c r="O40" s="119"/>
      <c r="P40" s="123">
        <f>SUM(P6:P39)</f>
        <v>414658</v>
      </c>
      <c r="Q40" s="124"/>
      <c r="R40" s="125"/>
    </row>
    <row r="41" spans="1:21" x14ac:dyDescent="0.3">
      <c r="B41" s="126" t="s">
        <v>34</v>
      </c>
      <c r="C41" s="103">
        <f>C10+C16+C23+C36+C30</f>
        <v>187719311</v>
      </c>
      <c r="D41" s="103"/>
      <c r="E41" s="103">
        <f>E10+E16+E23+E36+E30</f>
        <v>9879963</v>
      </c>
      <c r="F41" s="103">
        <f>F10+F16+F23+F36+F30</f>
        <v>197599274</v>
      </c>
      <c r="G41" s="127">
        <f>G10+G16+G23+G36+G30</f>
        <v>23780252.199999999</v>
      </c>
    </row>
    <row r="42" spans="1:21" x14ac:dyDescent="0.3">
      <c r="B42" s="126"/>
      <c r="C42" s="128"/>
      <c r="D42" s="128"/>
      <c r="E42" s="128"/>
      <c r="F42" s="128"/>
      <c r="G42" s="129"/>
    </row>
    <row r="43" spans="1:21" x14ac:dyDescent="0.3">
      <c r="A43" s="108" t="s">
        <v>73</v>
      </c>
      <c r="B43" s="108"/>
      <c r="C43" s="109"/>
      <c r="D43" s="109"/>
      <c r="E43" s="109"/>
      <c r="F43" s="109"/>
      <c r="G43" s="109"/>
      <c r="H43" s="109"/>
      <c r="I43" s="109"/>
      <c r="J43" s="109"/>
      <c r="K43" s="109"/>
      <c r="Q43" s="106"/>
    </row>
    <row r="44" spans="1:21" ht="15" thickBot="1" x14ac:dyDescent="0.35">
      <c r="A44" s="106" t="s">
        <v>74</v>
      </c>
      <c r="Q44" s="106"/>
    </row>
    <row r="45" spans="1:21" ht="15" customHeight="1" x14ac:dyDescent="0.3">
      <c r="A45" s="280" t="s">
        <v>75</v>
      </c>
      <c r="B45" s="203" t="s">
        <v>2</v>
      </c>
      <c r="C45" s="205" t="s">
        <v>3</v>
      </c>
      <c r="D45" s="215" t="s">
        <v>4</v>
      </c>
      <c r="E45" s="215"/>
      <c r="F45" s="215"/>
      <c r="G45" s="217" t="s">
        <v>5</v>
      </c>
      <c r="H45" s="221" t="s">
        <v>6</v>
      </c>
      <c r="I45" s="221"/>
      <c r="J45" s="215" t="s">
        <v>7</v>
      </c>
      <c r="K45" s="221" t="s">
        <v>8</v>
      </c>
      <c r="L45" s="215" t="s">
        <v>9</v>
      </c>
      <c r="M45" s="215" t="s">
        <v>10</v>
      </c>
      <c r="N45" s="215"/>
      <c r="O45" s="215" t="s">
        <v>41</v>
      </c>
      <c r="P45" s="215" t="s">
        <v>76</v>
      </c>
      <c r="Q45" s="217" t="s">
        <v>13</v>
      </c>
      <c r="R45" s="219" t="s">
        <v>14</v>
      </c>
      <c r="S45" s="278" t="s">
        <v>210</v>
      </c>
      <c r="T45" s="275" t="s">
        <v>227</v>
      </c>
    </row>
    <row r="46" spans="1:21" ht="28.8" x14ac:dyDescent="0.3">
      <c r="A46" s="281"/>
      <c r="B46" s="263"/>
      <c r="C46" s="282"/>
      <c r="D46" s="130" t="s">
        <v>15</v>
      </c>
      <c r="E46" s="130" t="s">
        <v>16</v>
      </c>
      <c r="F46" s="130" t="s">
        <v>17</v>
      </c>
      <c r="G46" s="218"/>
      <c r="H46" s="130" t="s">
        <v>18</v>
      </c>
      <c r="I46" s="131" t="s">
        <v>19</v>
      </c>
      <c r="J46" s="216"/>
      <c r="K46" s="222"/>
      <c r="L46" s="216"/>
      <c r="M46" s="131" t="s">
        <v>77</v>
      </c>
      <c r="N46" s="131" t="s">
        <v>21</v>
      </c>
      <c r="O46" s="216"/>
      <c r="P46" s="216"/>
      <c r="Q46" s="218"/>
      <c r="R46" s="220"/>
      <c r="S46" s="279"/>
      <c r="T46" s="275"/>
    </row>
    <row r="47" spans="1:21" ht="128.25" customHeight="1" x14ac:dyDescent="0.3">
      <c r="A47" s="267" t="s">
        <v>191</v>
      </c>
      <c r="B47" s="238">
        <f>+F47</f>
        <v>8239368.4210526319</v>
      </c>
      <c r="C47" s="266">
        <v>7827400</v>
      </c>
      <c r="D47" s="192" t="s">
        <v>205</v>
      </c>
      <c r="E47" s="238">
        <f>C47*5/95</f>
        <v>411968.42105263157</v>
      </c>
      <c r="F47" s="238">
        <f>C47+E47</f>
        <v>8239368.4210526319</v>
      </c>
      <c r="G47" s="238">
        <f>F47</f>
        <v>8239368.4210526319</v>
      </c>
      <c r="H47" s="82" t="s">
        <v>150</v>
      </c>
      <c r="I47" s="82" t="s">
        <v>40</v>
      </c>
      <c r="J47" s="192" t="s">
        <v>32</v>
      </c>
      <c r="K47" s="201" t="s">
        <v>78</v>
      </c>
      <c r="L47" s="82" t="s">
        <v>79</v>
      </c>
      <c r="M47" s="82">
        <v>0</v>
      </c>
      <c r="N47" s="82" t="s">
        <v>27</v>
      </c>
      <c r="O47" s="82">
        <v>0</v>
      </c>
      <c r="P47" s="83">
        <v>129</v>
      </c>
      <c r="Q47" s="84" t="s">
        <v>80</v>
      </c>
      <c r="R47" s="169" t="s">
        <v>81</v>
      </c>
      <c r="S47" s="185"/>
      <c r="T47" s="182" t="s">
        <v>228</v>
      </c>
    </row>
    <row r="48" spans="1:21" ht="106.5" customHeight="1" x14ac:dyDescent="0.3">
      <c r="A48" s="267"/>
      <c r="B48" s="238"/>
      <c r="C48" s="266"/>
      <c r="D48" s="192"/>
      <c r="E48" s="238"/>
      <c r="F48" s="238"/>
      <c r="G48" s="238"/>
      <c r="H48" s="82" t="s">
        <v>135</v>
      </c>
      <c r="I48" s="82" t="s">
        <v>136</v>
      </c>
      <c r="J48" s="192"/>
      <c r="K48" s="201"/>
      <c r="L48" s="82" t="s">
        <v>137</v>
      </c>
      <c r="M48" s="82">
        <v>0</v>
      </c>
      <c r="N48" s="82" t="s">
        <v>27</v>
      </c>
      <c r="O48" s="82">
        <v>0</v>
      </c>
      <c r="P48" s="83">
        <v>129</v>
      </c>
      <c r="Q48" s="84" t="s">
        <v>80</v>
      </c>
      <c r="R48" s="153" t="s">
        <v>138</v>
      </c>
      <c r="S48" s="186"/>
      <c r="T48" s="170"/>
    </row>
    <row r="49" spans="1:20" ht="148.5" customHeight="1" x14ac:dyDescent="0.3">
      <c r="A49" s="267"/>
      <c r="B49" s="238"/>
      <c r="C49" s="266"/>
      <c r="D49" s="192"/>
      <c r="E49" s="238"/>
      <c r="F49" s="238"/>
      <c r="G49" s="238"/>
      <c r="H49" s="82" t="s">
        <v>139</v>
      </c>
      <c r="I49" s="82" t="s">
        <v>147</v>
      </c>
      <c r="J49" s="192"/>
      <c r="K49" s="201"/>
      <c r="L49" s="82" t="s">
        <v>137</v>
      </c>
      <c r="M49" s="82">
        <v>0</v>
      </c>
      <c r="N49" s="82" t="s">
        <v>27</v>
      </c>
      <c r="O49" s="82">
        <v>0</v>
      </c>
      <c r="P49" s="83">
        <v>129</v>
      </c>
      <c r="Q49" s="84" t="s">
        <v>80</v>
      </c>
      <c r="R49" s="153" t="s">
        <v>141</v>
      </c>
      <c r="S49" s="186"/>
      <c r="T49" s="170"/>
    </row>
    <row r="50" spans="1:20" ht="157.35" customHeight="1" x14ac:dyDescent="0.3">
      <c r="A50" s="267"/>
      <c r="B50" s="238"/>
      <c r="C50" s="266"/>
      <c r="D50" s="192"/>
      <c r="E50" s="238"/>
      <c r="F50" s="238"/>
      <c r="G50" s="238"/>
      <c r="H50" s="82" t="s">
        <v>142</v>
      </c>
      <c r="I50" s="82" t="s">
        <v>143</v>
      </c>
      <c r="J50" s="192"/>
      <c r="K50" s="201"/>
      <c r="L50" s="82" t="s">
        <v>144</v>
      </c>
      <c r="M50" s="82">
        <v>0</v>
      </c>
      <c r="N50" s="82">
        <v>2021</v>
      </c>
      <c r="O50" s="82" t="s">
        <v>27</v>
      </c>
      <c r="P50" s="176">
        <v>131</v>
      </c>
      <c r="Q50" s="84" t="s">
        <v>80</v>
      </c>
      <c r="R50" s="177" t="s">
        <v>215</v>
      </c>
      <c r="S50" s="185"/>
      <c r="T50" s="170"/>
    </row>
    <row r="51" spans="1:20" ht="114" customHeight="1" x14ac:dyDescent="0.3">
      <c r="A51" s="267"/>
      <c r="B51" s="236">
        <f>+F51</f>
        <v>797031.66666666674</v>
      </c>
      <c r="C51" s="264">
        <f>937759-459540</f>
        <v>478219</v>
      </c>
      <c r="D51" s="192"/>
      <c r="E51" s="236">
        <f>C51*40/60</f>
        <v>318812.66666666669</v>
      </c>
      <c r="F51" s="236">
        <f>C51+E51</f>
        <v>797031.66666666674</v>
      </c>
      <c r="G51" s="236">
        <f>F51</f>
        <v>797031.66666666674</v>
      </c>
      <c r="H51" s="82" t="s">
        <v>150</v>
      </c>
      <c r="I51" s="82" t="s">
        <v>40</v>
      </c>
      <c r="J51" s="192" t="s">
        <v>24</v>
      </c>
      <c r="K51" s="201"/>
      <c r="L51" s="82" t="s">
        <v>79</v>
      </c>
      <c r="M51" s="49">
        <v>0</v>
      </c>
      <c r="N51" s="49" t="s">
        <v>27</v>
      </c>
      <c r="O51" s="49">
        <v>0</v>
      </c>
      <c r="P51" s="172">
        <v>13</v>
      </c>
      <c r="Q51" s="82" t="s">
        <v>80</v>
      </c>
      <c r="R51" s="169" t="s">
        <v>216</v>
      </c>
      <c r="S51" s="174" t="s">
        <v>220</v>
      </c>
      <c r="T51" s="170"/>
    </row>
    <row r="52" spans="1:20" ht="114" customHeight="1" x14ac:dyDescent="0.3">
      <c r="A52" s="267"/>
      <c r="B52" s="236"/>
      <c r="C52" s="264"/>
      <c r="D52" s="192"/>
      <c r="E52" s="236"/>
      <c r="F52" s="236"/>
      <c r="G52" s="236"/>
      <c r="H52" s="82" t="s">
        <v>135</v>
      </c>
      <c r="I52" s="82" t="s">
        <v>136</v>
      </c>
      <c r="J52" s="192"/>
      <c r="K52" s="201"/>
      <c r="L52" s="82" t="s">
        <v>137</v>
      </c>
      <c r="M52" s="49">
        <v>0</v>
      </c>
      <c r="N52" s="49" t="s">
        <v>27</v>
      </c>
      <c r="O52" s="49">
        <v>0</v>
      </c>
      <c r="P52" s="172">
        <v>13</v>
      </c>
      <c r="Q52" s="82" t="s">
        <v>80</v>
      </c>
      <c r="R52" s="153" t="s">
        <v>145</v>
      </c>
      <c r="S52" s="178" t="s">
        <v>217</v>
      </c>
      <c r="T52" s="170"/>
    </row>
    <row r="53" spans="1:20" ht="114" customHeight="1" x14ac:dyDescent="0.3">
      <c r="A53" s="267"/>
      <c r="B53" s="236"/>
      <c r="C53" s="264"/>
      <c r="D53" s="192"/>
      <c r="E53" s="236"/>
      <c r="F53" s="236"/>
      <c r="G53" s="236"/>
      <c r="H53" s="82" t="s">
        <v>139</v>
      </c>
      <c r="I53" s="82" t="s">
        <v>140</v>
      </c>
      <c r="J53" s="192"/>
      <c r="K53" s="201"/>
      <c r="L53" s="82" t="s">
        <v>137</v>
      </c>
      <c r="M53" s="49">
        <v>0</v>
      </c>
      <c r="N53" s="49" t="s">
        <v>27</v>
      </c>
      <c r="O53" s="49">
        <v>0</v>
      </c>
      <c r="P53" s="172">
        <v>13</v>
      </c>
      <c r="Q53" s="82" t="s">
        <v>80</v>
      </c>
      <c r="R53" s="169" t="s">
        <v>218</v>
      </c>
      <c r="S53" s="174" t="s">
        <v>219</v>
      </c>
      <c r="T53" s="170"/>
    </row>
    <row r="54" spans="1:20" ht="157.5" customHeight="1" thickBot="1" x14ac:dyDescent="0.35">
      <c r="A54" s="268"/>
      <c r="B54" s="237"/>
      <c r="C54" s="265"/>
      <c r="D54" s="199"/>
      <c r="E54" s="237"/>
      <c r="F54" s="237"/>
      <c r="G54" s="237"/>
      <c r="H54" s="85" t="s">
        <v>142</v>
      </c>
      <c r="I54" s="85" t="s">
        <v>143</v>
      </c>
      <c r="J54" s="199"/>
      <c r="K54" s="202"/>
      <c r="L54" s="85" t="s">
        <v>144</v>
      </c>
      <c r="M54" s="85">
        <v>0</v>
      </c>
      <c r="N54" s="86">
        <v>2021</v>
      </c>
      <c r="O54" s="86" t="s">
        <v>27</v>
      </c>
      <c r="P54" s="172">
        <v>13</v>
      </c>
      <c r="Q54" s="85" t="s">
        <v>80</v>
      </c>
      <c r="R54" s="179" t="s">
        <v>221</v>
      </c>
      <c r="S54" s="175" t="s">
        <v>222</v>
      </c>
      <c r="T54" s="170"/>
    </row>
    <row r="55" spans="1:20" ht="409.5" customHeight="1" x14ac:dyDescent="0.3">
      <c r="A55" s="227" t="s">
        <v>192</v>
      </c>
      <c r="B55" s="225">
        <f>+F55</f>
        <v>1100428.3333333333</v>
      </c>
      <c r="C55" s="225">
        <f>999417-339160</f>
        <v>660257</v>
      </c>
      <c r="D55" s="227" t="s">
        <v>207</v>
      </c>
      <c r="E55" s="225">
        <f>C55*40/60</f>
        <v>440171.33333333331</v>
      </c>
      <c r="F55" s="225">
        <f>C55+E55</f>
        <v>1100428.3333333333</v>
      </c>
      <c r="G55" s="225">
        <f>F55</f>
        <v>1100428.3333333333</v>
      </c>
      <c r="H55" s="144" t="s">
        <v>82</v>
      </c>
      <c r="I55" s="144" t="s">
        <v>83</v>
      </c>
      <c r="J55" s="227" t="s">
        <v>24</v>
      </c>
      <c r="K55" s="227" t="s">
        <v>78</v>
      </c>
      <c r="L55" s="144" t="s">
        <v>84</v>
      </c>
      <c r="M55" s="145">
        <v>0</v>
      </c>
      <c r="N55" s="146" t="s">
        <v>27</v>
      </c>
      <c r="O55" s="145">
        <v>0</v>
      </c>
      <c r="P55" s="143">
        <v>5</v>
      </c>
      <c r="Q55" s="144" t="s">
        <v>80</v>
      </c>
      <c r="R55" s="171" t="s">
        <v>206</v>
      </c>
      <c r="S55" s="184" t="s">
        <v>223</v>
      </c>
      <c r="T55" s="170"/>
    </row>
    <row r="56" spans="1:20" ht="172.8" customHeight="1" x14ac:dyDescent="0.3">
      <c r="A56" s="228"/>
      <c r="B56" s="226"/>
      <c r="C56" s="226"/>
      <c r="D56" s="228"/>
      <c r="E56" s="226"/>
      <c r="F56" s="226"/>
      <c r="G56" s="226"/>
      <c r="H56" s="147" t="s">
        <v>151</v>
      </c>
      <c r="I56" s="147" t="s">
        <v>85</v>
      </c>
      <c r="J56" s="228"/>
      <c r="K56" s="228"/>
      <c r="L56" s="147" t="s">
        <v>86</v>
      </c>
      <c r="M56" s="149">
        <v>42</v>
      </c>
      <c r="N56" s="149">
        <v>2020</v>
      </c>
      <c r="O56" s="149" t="s">
        <v>27</v>
      </c>
      <c r="P56" s="149">
        <v>128</v>
      </c>
      <c r="Q56" s="147" t="s">
        <v>87</v>
      </c>
      <c r="R56" s="171" t="s">
        <v>208</v>
      </c>
      <c r="S56" s="187" t="s">
        <v>224</v>
      </c>
      <c r="T56" s="170"/>
    </row>
    <row r="57" spans="1:20" ht="409.6" customHeight="1" x14ac:dyDescent="0.3">
      <c r="A57" s="228"/>
      <c r="B57" s="230">
        <f>+F57</f>
        <v>8958594.7368421052</v>
      </c>
      <c r="C57" s="230">
        <v>8510665</v>
      </c>
      <c r="D57" s="228"/>
      <c r="E57" s="230">
        <f>C57*5/95</f>
        <v>447929.73684210528</v>
      </c>
      <c r="F57" s="230">
        <f>C57+E57</f>
        <v>8958594.7368421052</v>
      </c>
      <c r="G57" s="230">
        <f>F57</f>
        <v>8958594.7368421052</v>
      </c>
      <c r="H57" s="144" t="s">
        <v>82</v>
      </c>
      <c r="I57" s="144" t="s">
        <v>83</v>
      </c>
      <c r="J57" s="228" t="s">
        <v>32</v>
      </c>
      <c r="K57" s="229" t="s">
        <v>78</v>
      </c>
      <c r="L57" s="144" t="s">
        <v>84</v>
      </c>
      <c r="M57" s="145">
        <v>0</v>
      </c>
      <c r="N57" s="146" t="s">
        <v>27</v>
      </c>
      <c r="O57" s="145">
        <v>0</v>
      </c>
      <c r="P57" s="180">
        <v>47</v>
      </c>
      <c r="Q57" s="151" t="s">
        <v>80</v>
      </c>
      <c r="R57" s="152" t="s">
        <v>146</v>
      </c>
      <c r="S57" s="188" t="s">
        <v>225</v>
      </c>
      <c r="T57" s="170"/>
    </row>
    <row r="58" spans="1:20" ht="177" customHeight="1" x14ac:dyDescent="0.3">
      <c r="A58" s="228"/>
      <c r="B58" s="230"/>
      <c r="C58" s="230"/>
      <c r="D58" s="228"/>
      <c r="E58" s="230"/>
      <c r="F58" s="230"/>
      <c r="G58" s="230"/>
      <c r="H58" s="147" t="s">
        <v>151</v>
      </c>
      <c r="I58" s="147" t="s">
        <v>85</v>
      </c>
      <c r="J58" s="228"/>
      <c r="K58" s="229"/>
      <c r="L58" s="147" t="s">
        <v>86</v>
      </c>
      <c r="M58" s="150">
        <v>373</v>
      </c>
      <c r="N58" s="149">
        <v>2020</v>
      </c>
      <c r="O58" s="149" t="s">
        <v>89</v>
      </c>
      <c r="P58" s="148">
        <v>688</v>
      </c>
      <c r="Q58" s="151" t="s">
        <v>87</v>
      </c>
      <c r="R58" s="153" t="s">
        <v>209</v>
      </c>
      <c r="S58" s="174" t="s">
        <v>226</v>
      </c>
      <c r="T58" s="170"/>
    </row>
    <row r="59" spans="1:20" x14ac:dyDescent="0.3">
      <c r="A59" s="132"/>
      <c r="B59" s="132" t="s">
        <v>88</v>
      </c>
      <c r="C59" s="133">
        <f>C51+C55</f>
        <v>1138476</v>
      </c>
      <c r="D59" s="133"/>
      <c r="E59" s="133">
        <f>E51+E55</f>
        <v>758984</v>
      </c>
      <c r="F59" s="133">
        <f>F51+F55</f>
        <v>1897460</v>
      </c>
      <c r="G59" s="133">
        <f>G51+G55</f>
        <v>1897460</v>
      </c>
      <c r="M59" s="106">
        <f>SUM(M47:M58)</f>
        <v>415</v>
      </c>
      <c r="P59" s="133">
        <f>SUM(P47:P58)</f>
        <v>1438</v>
      </c>
      <c r="Q59" s="106"/>
      <c r="S59"/>
    </row>
    <row r="60" spans="1:20" x14ac:dyDescent="0.3">
      <c r="A60" s="132"/>
      <c r="B60" s="132" t="s">
        <v>34</v>
      </c>
      <c r="C60" s="133">
        <f>C47+C57</f>
        <v>16338065</v>
      </c>
      <c r="D60" s="133"/>
      <c r="E60" s="133">
        <f>E47+E57</f>
        <v>859898.15789473685</v>
      </c>
      <c r="F60" s="133">
        <f>F47+F57</f>
        <v>17197963.157894738</v>
      </c>
      <c r="G60" s="133">
        <f>G47+G57</f>
        <v>17197963.157894738</v>
      </c>
      <c r="Q60" s="106"/>
      <c r="S60"/>
    </row>
    <row r="61" spans="1:20" x14ac:dyDescent="0.3">
      <c r="P61" s="133">
        <f>P40+P59</f>
        <v>416096</v>
      </c>
      <c r="Q61" s="106"/>
    </row>
    <row r="62" spans="1:20" ht="15" thickBot="1" x14ac:dyDescent="0.35"/>
    <row r="63" spans="1:20" ht="29.4" thickBot="1" x14ac:dyDescent="0.35">
      <c r="A63" s="87" t="s">
        <v>35</v>
      </c>
      <c r="B63" s="88" t="s">
        <v>36</v>
      </c>
      <c r="C63" s="88" t="s">
        <v>37</v>
      </c>
      <c r="D63" s="88" t="s">
        <v>38</v>
      </c>
      <c r="E63" s="88" t="s">
        <v>7</v>
      </c>
      <c r="F63" s="89" t="s">
        <v>8</v>
      </c>
      <c r="G63" s="88" t="s">
        <v>39</v>
      </c>
      <c r="H63" s="89" t="s">
        <v>11</v>
      </c>
      <c r="I63" s="90" t="s">
        <v>12</v>
      </c>
      <c r="Q63" s="106"/>
    </row>
    <row r="64" spans="1:20" ht="114" customHeight="1" x14ac:dyDescent="0.3">
      <c r="A64" s="91" t="str">
        <f>H6</f>
        <v>RCO74</v>
      </c>
      <c r="B64" s="92" t="str">
        <f>I6</f>
        <v>Population covered by projects in the framework of strategies for integrated territorial development (gyventojai, kuriems taikomi projektai, vykdomi pagal integruotas teritorinio vystymo programas)</v>
      </c>
      <c r="C64" s="92" t="str">
        <f>L6</f>
        <v xml:space="preserve"> Persons</v>
      </c>
      <c r="D64" s="92">
        <v>0</v>
      </c>
      <c r="E64" s="92" t="s">
        <v>24</v>
      </c>
      <c r="F64" s="92" t="s">
        <v>25</v>
      </c>
      <c r="G64" s="92" t="s">
        <v>27</v>
      </c>
      <c r="H64" s="93">
        <f>O6</f>
        <v>0</v>
      </c>
      <c r="I64" s="94">
        <f>P6</f>
        <v>204025</v>
      </c>
      <c r="Q64" s="106"/>
    </row>
    <row r="65" spans="1:23" ht="125.25" customHeight="1" x14ac:dyDescent="0.3">
      <c r="A65" s="95" t="str">
        <f>H10</f>
        <v>RCO74</v>
      </c>
      <c r="B65" s="66" t="str">
        <f>I10</f>
        <v>Population covered by projects in the framework of strategies for integrated territorial development (gyventojai, kuriems taikomi projektai, vykdomi pagal integruotas teritorinio vystymo programas)</v>
      </c>
      <c r="C65" s="66" t="str">
        <f>L10</f>
        <v xml:space="preserve"> Persons</v>
      </c>
      <c r="D65" s="66">
        <v>0</v>
      </c>
      <c r="E65" s="66" t="s">
        <v>32</v>
      </c>
      <c r="F65" s="66" t="s">
        <v>25</v>
      </c>
      <c r="G65" s="66" t="s">
        <v>27</v>
      </c>
      <c r="H65" s="64">
        <f>O10</f>
        <v>0</v>
      </c>
      <c r="I65" s="96">
        <f>P10</f>
        <v>189906</v>
      </c>
      <c r="Q65" s="106"/>
    </row>
    <row r="66" spans="1:23" ht="68.25" customHeight="1" x14ac:dyDescent="0.3">
      <c r="A66" s="95" t="str">
        <f>H7</f>
        <v>RCO75</v>
      </c>
      <c r="B66" s="66" t="str">
        <f>I7</f>
        <v>Strategies for integrated territorial development (integruotos teritorinio vystymo strategijos, kurioms suteikta parama)</v>
      </c>
      <c r="C66" s="66" t="str">
        <f>L7</f>
        <v>contributions to strategies</v>
      </c>
      <c r="D66" s="66">
        <v>0</v>
      </c>
      <c r="E66" s="66" t="s">
        <v>24</v>
      </c>
      <c r="F66" s="66" t="s">
        <v>25</v>
      </c>
      <c r="G66" s="66" t="s">
        <v>27</v>
      </c>
      <c r="H66" s="64">
        <f>O7</f>
        <v>0</v>
      </c>
      <c r="I66" s="96">
        <f>P7</f>
        <v>1</v>
      </c>
      <c r="Q66" s="106"/>
    </row>
    <row r="67" spans="1:23" ht="75" customHeight="1" x14ac:dyDescent="0.3">
      <c r="A67" s="95" t="str">
        <f>H11</f>
        <v>RCO75</v>
      </c>
      <c r="B67" s="66" t="str">
        <f>I11</f>
        <v>Strategies for integrated territorial development (integruotos teritorinio vystymo strategijos, kurioms suteikta parama)</v>
      </c>
      <c r="C67" s="66" t="str">
        <f>L11</f>
        <v>contributions to strategies</v>
      </c>
      <c r="D67" s="66">
        <v>0</v>
      </c>
      <c r="E67" s="66" t="s">
        <v>32</v>
      </c>
      <c r="F67" s="66" t="s">
        <v>25</v>
      </c>
      <c r="G67" s="66" t="s">
        <v>27</v>
      </c>
      <c r="H67" s="64">
        <f>O11</f>
        <v>0</v>
      </c>
      <c r="I67" s="96">
        <f>P11</f>
        <v>2</v>
      </c>
      <c r="Q67" s="106"/>
    </row>
    <row r="68" spans="1:23" ht="60.75" customHeight="1" x14ac:dyDescent="0.3">
      <c r="A68" s="97" t="str">
        <f>H8</f>
        <v>RCO65</v>
      </c>
      <c r="B68" s="78" t="str">
        <f>I8</f>
        <v>Capacity of new or modernised social housing
(Naujų arba modernizuotų socialinių būstų talpumas)</v>
      </c>
      <c r="C68" s="66" t="str">
        <f>L8</f>
        <v>persons</v>
      </c>
      <c r="D68" s="66">
        <v>0</v>
      </c>
      <c r="E68" s="66" t="s">
        <v>24</v>
      </c>
      <c r="F68" s="66" t="s">
        <v>25</v>
      </c>
      <c r="G68" s="66" t="s">
        <v>27</v>
      </c>
      <c r="H68" s="64">
        <f>O8+O14</f>
        <v>0</v>
      </c>
      <c r="I68" s="96">
        <f>P8+P14</f>
        <v>411</v>
      </c>
      <c r="N68" s="134"/>
      <c r="O68" s="135"/>
      <c r="P68" s="135"/>
      <c r="Q68" s="135"/>
      <c r="R68" s="135"/>
      <c r="T68" s="27"/>
      <c r="V68" s="28"/>
    </row>
    <row r="69" spans="1:23" ht="57.6" x14ac:dyDescent="0.3">
      <c r="A69" s="97" t="str">
        <f>H12</f>
        <v>RCO65</v>
      </c>
      <c r="B69" s="52" t="str">
        <f>I12</f>
        <v>Capacity of new or modernised social housing (Naujų arba modernizuotų socialinių būstų talpumas)</v>
      </c>
      <c r="C69" s="66" t="str">
        <f>L12</f>
        <v>persons</v>
      </c>
      <c r="D69" s="66">
        <v>0</v>
      </c>
      <c r="E69" s="66" t="s">
        <v>32</v>
      </c>
      <c r="F69" s="66" t="s">
        <v>25</v>
      </c>
      <c r="G69" s="66" t="s">
        <v>27</v>
      </c>
      <c r="H69" s="64">
        <f>O12+O16</f>
        <v>0</v>
      </c>
      <c r="I69" s="96">
        <f>P12+P16</f>
        <v>1649</v>
      </c>
      <c r="N69" s="99"/>
      <c r="O69" s="223"/>
      <c r="P69" s="224"/>
      <c r="Q69" s="224"/>
      <c r="R69" s="224"/>
      <c r="T69" s="27"/>
    </row>
    <row r="70" spans="1:23" ht="115.2" x14ac:dyDescent="0.3">
      <c r="A70" s="98" t="str">
        <f>H20</f>
        <v>specific output</v>
      </c>
      <c r="B70" s="52" t="str">
        <f>I20</f>
        <v>Capacity of services for persons with intellectual and/or mental disabilities in the new or modernised infrastructure 
(Paslaugų asmenims, turintiems intelekto ir (ar) psichikos negalią, vietų skaičius naujoje ar modernizuotoje infrastruktūroje)</v>
      </c>
      <c r="C70" s="66" t="str">
        <f>L20</f>
        <v>number</v>
      </c>
      <c r="D70" s="66">
        <v>0</v>
      </c>
      <c r="E70" s="66" t="s">
        <v>24</v>
      </c>
      <c r="F70" s="66" t="s">
        <v>25</v>
      </c>
      <c r="G70" s="66" t="s">
        <v>27</v>
      </c>
      <c r="H70" s="64">
        <f>O20</f>
        <v>0</v>
      </c>
      <c r="I70" s="96">
        <f>P20+P28</f>
        <v>823</v>
      </c>
      <c r="N70" s="99"/>
      <c r="O70" s="197"/>
      <c r="P70" s="198"/>
      <c r="Q70" s="198"/>
      <c r="R70" s="100"/>
      <c r="T70" s="27"/>
      <c r="V70" s="27"/>
      <c r="W70" s="27"/>
    </row>
    <row r="71" spans="1:23" ht="115.2" x14ac:dyDescent="0.3">
      <c r="A71" s="98" t="str">
        <f>H25</f>
        <v>specific output</v>
      </c>
      <c r="B71" s="52" t="str">
        <f>I25</f>
        <v>Capacity of services for persons with intellectual and/or mental disabilities in the new or modernised infrastructure
(Paslaugų asmenims, turintiems intelekto ir (ar) psichikos negalią, vietų skaičius naujoje ar modernizuotoje infrastruktūroje)</v>
      </c>
      <c r="C71" s="66" t="str">
        <f>L25</f>
        <v>number</v>
      </c>
      <c r="D71" s="66">
        <v>0</v>
      </c>
      <c r="E71" s="66" t="s">
        <v>32</v>
      </c>
      <c r="F71" s="66" t="s">
        <v>25</v>
      </c>
      <c r="G71" s="63" t="s">
        <v>27</v>
      </c>
      <c r="H71" s="64">
        <f>O25</f>
        <v>0</v>
      </c>
      <c r="I71" s="96">
        <f>P25+P30</f>
        <v>3889</v>
      </c>
      <c r="N71" s="99"/>
      <c r="O71" s="197"/>
      <c r="P71" s="200"/>
      <c r="Q71" s="200"/>
      <c r="R71" s="100"/>
      <c r="T71" s="27"/>
      <c r="V71" s="27"/>
      <c r="W71" s="27"/>
    </row>
    <row r="72" spans="1:23" ht="129.6" x14ac:dyDescent="0.3">
      <c r="A72" s="136" t="str">
        <f>H34</f>
        <v>specific output</v>
      </c>
      <c r="B72" s="82" t="str">
        <f>I34</f>
        <v>Capacity of services for disadvantaged persons at social risk (exclusion) in the new or modernised infrastructure
(Paslaugų socialiai pažeidžiamiems, socialinę riziką (atskirtį) patiriantiems asmenims vietų skaičius naujoje ar modernizuotoje infrastruktūroje)</v>
      </c>
      <c r="C72" s="52" t="str">
        <f>L34</f>
        <v>number</v>
      </c>
      <c r="D72" s="67">
        <v>0</v>
      </c>
      <c r="E72" s="52" t="s">
        <v>24</v>
      </c>
      <c r="F72" s="66" t="s">
        <v>25</v>
      </c>
      <c r="G72" s="63" t="s">
        <v>27</v>
      </c>
      <c r="H72" s="67">
        <f>O34</f>
        <v>0</v>
      </c>
      <c r="I72" s="137">
        <f>P34</f>
        <v>765</v>
      </c>
      <c r="K72" s="138"/>
    </row>
    <row r="73" spans="1:23" ht="129.6" x14ac:dyDescent="0.3">
      <c r="A73" s="136" t="str">
        <f>H38</f>
        <v>specific output</v>
      </c>
      <c r="B73" s="82" t="str">
        <f>I38</f>
        <v>Capacity of services for disadvantaged persons at social risk (exclusion) in the new or modernised infrastructure
(Paslaugų socialiai pažeidžiamiems, socialinę riziką (atskirtį) patiriantiems asmenims vietų skaičius naujoje ar modernizuotoje infrastruktūroje)</v>
      </c>
      <c r="C73" s="52" t="str">
        <f>L38</f>
        <v>number</v>
      </c>
      <c r="D73" s="63">
        <v>0</v>
      </c>
      <c r="E73" s="66" t="s">
        <v>32</v>
      </c>
      <c r="F73" s="66" t="s">
        <v>25</v>
      </c>
      <c r="G73" s="63" t="s">
        <v>27</v>
      </c>
      <c r="H73" s="67">
        <f>O38</f>
        <v>0</v>
      </c>
      <c r="I73" s="137">
        <f>P38</f>
        <v>1931</v>
      </c>
    </row>
    <row r="74" spans="1:23" ht="69" customHeight="1" x14ac:dyDescent="0.3">
      <c r="A74" s="97" t="str">
        <f>H9</f>
        <v>RCR67</v>
      </c>
      <c r="B74" s="52" t="str">
        <f>I9</f>
        <v>Annual users of new or modernised social housing
(Naujų arba modernizuotų socialinių būstų naudotojų skaičius per metus)</v>
      </c>
      <c r="C74" s="63" t="str">
        <f>L9</f>
        <v>users/year</v>
      </c>
      <c r="D74" s="67">
        <v>0</v>
      </c>
      <c r="E74" s="52" t="s">
        <v>24</v>
      </c>
      <c r="F74" s="66" t="s">
        <v>25</v>
      </c>
      <c r="G74" s="63">
        <v>2021</v>
      </c>
      <c r="H74" s="67" t="s">
        <v>27</v>
      </c>
      <c r="I74" s="137">
        <f>P9+P15</f>
        <v>411</v>
      </c>
      <c r="K74" s="139"/>
    </row>
    <row r="75" spans="1:23" ht="68.25" customHeight="1" x14ac:dyDescent="0.3">
      <c r="A75" s="97" t="str">
        <f>H13</f>
        <v>RCR67</v>
      </c>
      <c r="B75" s="52" t="str">
        <f>I13</f>
        <v>Annual users of new or modernised social housing (Naujų arba modernizuotų socialinių būstų naudotojų skaičius per metus)</v>
      </c>
      <c r="C75" s="63" t="str">
        <f>L13</f>
        <v>users/year</v>
      </c>
      <c r="D75" s="67">
        <v>0</v>
      </c>
      <c r="E75" s="52" t="s">
        <v>32</v>
      </c>
      <c r="F75" s="66" t="s">
        <v>25</v>
      </c>
      <c r="G75" s="63">
        <v>2021</v>
      </c>
      <c r="H75" s="67" t="s">
        <v>27</v>
      </c>
      <c r="I75" s="137">
        <f>P13+P17</f>
        <v>1649</v>
      </c>
      <c r="K75" s="139"/>
    </row>
    <row r="76" spans="1:23" ht="129.6" x14ac:dyDescent="0.3">
      <c r="A76" s="101" t="str">
        <f>H21</f>
        <v>specific result</v>
      </c>
      <c r="B76" s="65" t="str">
        <f>I21</f>
        <v>Annual number of persons with intellectual and/or mental disabilities who received services in the new or modernised infrastructure (Asmenų, turinčių intelekto  ir (ar) psichikos negalią, gavusių paslaugas naujoje ar modernizuotoje infrastruktūroje skaičius per metus)</v>
      </c>
      <c r="C76" s="63" t="str">
        <f>L21</f>
        <v>persons/year</v>
      </c>
      <c r="D76" s="67">
        <v>0</v>
      </c>
      <c r="E76" s="52" t="s">
        <v>24</v>
      </c>
      <c r="F76" s="66" t="s">
        <v>25</v>
      </c>
      <c r="G76" s="63">
        <v>2021</v>
      </c>
      <c r="H76" s="67" t="s">
        <v>27</v>
      </c>
      <c r="I76" s="137">
        <f>P21+P29</f>
        <v>447</v>
      </c>
      <c r="K76" s="139"/>
    </row>
    <row r="77" spans="1:23" ht="129.6" x14ac:dyDescent="0.3">
      <c r="A77" s="101" t="str">
        <f>H26</f>
        <v>specific result</v>
      </c>
      <c r="B77" s="65" t="str">
        <f>I26</f>
        <v>Annual number of persons with intellectual and/or mental disabilities who received services in the new or modernised infrastructure (Asmenų, turinčių intelekto  ir (ar) psichikos negalią, gavusių paslaugas naujoje ar modernizuotoje infrastruktūroje skaičius per metus)</v>
      </c>
      <c r="C77" s="63" t="str">
        <f>L26</f>
        <v>persons/year</v>
      </c>
      <c r="D77" s="67">
        <v>0</v>
      </c>
      <c r="E77" s="52" t="s">
        <v>32</v>
      </c>
      <c r="F77" s="66" t="s">
        <v>25</v>
      </c>
      <c r="G77" s="63">
        <v>2021</v>
      </c>
      <c r="H77" s="67" t="s">
        <v>27</v>
      </c>
      <c r="I77" s="137">
        <f>P26+P31</f>
        <v>2113</v>
      </c>
      <c r="K77" s="139"/>
    </row>
    <row r="78" spans="1:23" ht="129.6" x14ac:dyDescent="0.3">
      <c r="A78" s="98" t="str">
        <f>H22</f>
        <v>specific result</v>
      </c>
      <c r="B78" s="52" t="str">
        <f>I22</f>
        <v xml:space="preserve">
Decrease in the number of persons with intellectual and/or mental disabilities living in in-patient social care institutions
(Asmenų, turinčių intelekto ir (ar) psichikos negalią,  gyvenančių stacionariose socialinės globos įstaigose, mažėjimas)</v>
      </c>
      <c r="C78" s="63" t="str">
        <f>L22</f>
        <v>persons</v>
      </c>
      <c r="D78" s="67">
        <f>M22</f>
        <v>971</v>
      </c>
      <c r="E78" s="52" t="s">
        <v>24</v>
      </c>
      <c r="F78" s="66" t="s">
        <v>25</v>
      </c>
      <c r="G78" s="63">
        <v>2019</v>
      </c>
      <c r="H78" s="67" t="s">
        <v>27</v>
      </c>
      <c r="I78" s="137">
        <f>P22</f>
        <v>320</v>
      </c>
      <c r="K78" s="139"/>
    </row>
    <row r="79" spans="1:23" ht="129.6" x14ac:dyDescent="0.3">
      <c r="A79" s="98" t="str">
        <f>H27</f>
        <v>specific result</v>
      </c>
      <c r="B79" s="52" t="str">
        <f>I27</f>
        <v xml:space="preserve">
Decrease in the number of persons with intellectual and/or mental disabilities living in in-patient social care institutions
(Asmenų, turinčių intelekto ir (ar) psichikos negalią,  gyvenančių stacionariose socialinės globos įstaigose, mažėjimas)</v>
      </c>
      <c r="C79" s="63" t="str">
        <f>L27</f>
        <v>persons</v>
      </c>
      <c r="D79" s="67">
        <f>M27</f>
        <v>5296</v>
      </c>
      <c r="E79" s="52" t="s">
        <v>32</v>
      </c>
      <c r="F79" s="66" t="s">
        <v>25</v>
      </c>
      <c r="G79" s="63">
        <v>2019</v>
      </c>
      <c r="H79" s="67" t="s">
        <v>27</v>
      </c>
      <c r="I79" s="137">
        <f>P27</f>
        <v>1747</v>
      </c>
      <c r="K79" s="139"/>
    </row>
    <row r="80" spans="1:23" ht="129.6" x14ac:dyDescent="0.3">
      <c r="A80" s="101" t="str">
        <f>H35</f>
        <v>specific result</v>
      </c>
      <c r="B80" s="65" t="str">
        <f>I35</f>
        <v>Annual number of disadvantaged persons at social risk (exclusion) who received services in the new or modernised infrastructure
(Socialiai pažeidžiamų, socialinę riziką (atskirtį) patiriančių  asmenų, gavusių paslaugas naujoje ar modernizuotoje infrastruktūroje skaičius per metus)</v>
      </c>
      <c r="C80" s="63" t="str">
        <f>L35</f>
        <v>persons/year</v>
      </c>
      <c r="D80" s="63">
        <v>0</v>
      </c>
      <c r="E80" s="52" t="s">
        <v>24</v>
      </c>
      <c r="F80" s="66" t="s">
        <v>25</v>
      </c>
      <c r="G80" s="63">
        <v>2021</v>
      </c>
      <c r="H80" s="67" t="s">
        <v>27</v>
      </c>
      <c r="I80" s="137">
        <f>P35</f>
        <v>1297</v>
      </c>
    </row>
    <row r="81" spans="1:10" ht="130.19999999999999" thickBot="1" x14ac:dyDescent="0.35">
      <c r="A81" s="102" t="str">
        <f>H39</f>
        <v>specific result</v>
      </c>
      <c r="B81" s="72" t="str">
        <f>I39</f>
        <v>Annual number of disadvantaged persons at social risk (exclusion) who received services in the new or modernised infrastructure
(Socialiai pažeidžiamų, socialinę riziką (atskirtį) patiriančių  asmenų, gavusių paslaugas naujoje ar modernizuotoje infrastruktūroje skaičius per metus)</v>
      </c>
      <c r="C81" s="69" t="str">
        <f>L39</f>
        <v>persons/year</v>
      </c>
      <c r="D81" s="69">
        <v>0</v>
      </c>
      <c r="E81" s="53" t="s">
        <v>32</v>
      </c>
      <c r="F81" s="70" t="s">
        <v>25</v>
      </c>
      <c r="G81" s="69">
        <v>2021</v>
      </c>
      <c r="H81" s="71" t="s">
        <v>27</v>
      </c>
      <c r="I81" s="140">
        <f>P39</f>
        <v>3272</v>
      </c>
    </row>
    <row r="82" spans="1:10" x14ac:dyDescent="0.3">
      <c r="D82" s="133">
        <f>SUM(D64:D81)</f>
        <v>6267</v>
      </c>
      <c r="E82" s="133"/>
      <c r="F82" s="103"/>
      <c r="G82" s="133">
        <f>SUM(G64:G81)</f>
        <v>16164</v>
      </c>
      <c r="H82" s="133">
        <f>SUM(H64:H81)</f>
        <v>0</v>
      </c>
      <c r="I82" s="133">
        <f>SUM(I64:I81)</f>
        <v>414658</v>
      </c>
      <c r="J82" s="106" t="b">
        <f>I82=P40</f>
        <v>1</v>
      </c>
    </row>
    <row r="83" spans="1:10" x14ac:dyDescent="0.3">
      <c r="F83" s="104"/>
    </row>
    <row r="84" spans="1:10" ht="72" x14ac:dyDescent="0.3">
      <c r="A84" s="63" t="str">
        <f>H52</f>
        <v>RCO01</v>
      </c>
      <c r="B84" s="52" t="str">
        <f>I52</f>
        <v>Enterprises supported (of which: micro, small, medium, large) (Paramą gavusios įmonės (iš kurių: labai mažos, mažosios, vidutinės ir didelės)</v>
      </c>
      <c r="C84" s="63" t="str">
        <f>L52</f>
        <v>enterprises</v>
      </c>
      <c r="D84" s="63">
        <f>M52</f>
        <v>0</v>
      </c>
      <c r="E84" s="52" t="s">
        <v>24</v>
      </c>
      <c r="F84" s="66" t="s">
        <v>25</v>
      </c>
      <c r="G84" s="63" t="s">
        <v>27</v>
      </c>
      <c r="H84" s="63">
        <f>O52</f>
        <v>0</v>
      </c>
      <c r="I84" s="288">
        <f>P52</f>
        <v>13</v>
      </c>
    </row>
    <row r="85" spans="1:10" ht="72" x14ac:dyDescent="0.3">
      <c r="A85" s="63" t="str">
        <f>H48</f>
        <v>RCO01</v>
      </c>
      <c r="B85" s="52" t="str">
        <f>I48</f>
        <v>Enterprises supported (of which: micro, small, medium, large) (Paramą gavusios įmonės (iš kurių: labai mažos, mažosios, vidutinės ir didelės)</v>
      </c>
      <c r="C85" s="63" t="str">
        <f>L48</f>
        <v>enterprises</v>
      </c>
      <c r="D85" s="63">
        <f>M48</f>
        <v>0</v>
      </c>
      <c r="E85" s="52" t="s">
        <v>32</v>
      </c>
      <c r="F85" s="66" t="s">
        <v>25</v>
      </c>
      <c r="G85" s="63" t="s">
        <v>27</v>
      </c>
      <c r="H85" s="63">
        <f>O48</f>
        <v>0</v>
      </c>
      <c r="I85" s="141">
        <f>P48</f>
        <v>129</v>
      </c>
    </row>
    <row r="86" spans="1:10" ht="43.2" x14ac:dyDescent="0.3">
      <c r="A86" s="63" t="str">
        <f>H53</f>
        <v>RCO02</v>
      </c>
      <c r="B86" s="52" t="str">
        <f>I53</f>
        <v>Enterprises supported by grants (Paramą dotacijomis gavusios įmonės)</v>
      </c>
      <c r="C86" s="63" t="str">
        <f>L53</f>
        <v>enterprises</v>
      </c>
      <c r="D86" s="63">
        <f>M53</f>
        <v>0</v>
      </c>
      <c r="E86" s="52" t="s">
        <v>24</v>
      </c>
      <c r="F86" s="66" t="s">
        <v>25</v>
      </c>
      <c r="G86" s="63" t="s">
        <v>27</v>
      </c>
      <c r="H86" s="63">
        <f>O53</f>
        <v>0</v>
      </c>
      <c r="I86" s="288">
        <f>P53</f>
        <v>13</v>
      </c>
    </row>
    <row r="87" spans="1:10" ht="43.2" x14ac:dyDescent="0.3">
      <c r="A87" s="63" t="str">
        <f>H49</f>
        <v>RCO02</v>
      </c>
      <c r="B87" s="52" t="str">
        <f>I49</f>
        <v>Enterprises supported by grants (Paramą dotacijomis gavusios įmonės)</v>
      </c>
      <c r="C87" s="63" t="str">
        <f>L49</f>
        <v>enterprises</v>
      </c>
      <c r="D87" s="63">
        <f>M49</f>
        <v>0</v>
      </c>
      <c r="E87" s="52" t="s">
        <v>32</v>
      </c>
      <c r="F87" s="66" t="s">
        <v>25</v>
      </c>
      <c r="G87" s="63" t="s">
        <v>27</v>
      </c>
      <c r="H87" s="63">
        <f>O49</f>
        <v>0</v>
      </c>
      <c r="I87" s="141">
        <f>P49</f>
        <v>129</v>
      </c>
    </row>
    <row r="88" spans="1:10" ht="43.2" x14ac:dyDescent="0.3">
      <c r="A88" s="63" t="str">
        <f>H54</f>
        <v>RCR01</v>
      </c>
      <c r="B88" s="52" t="str">
        <f>I54</f>
        <v>Jobs created in supported entities (Paramą gavusiuose subjektuose sukurtos darbo vietos)</v>
      </c>
      <c r="C88" s="63" t="str">
        <f>L54</f>
        <v>annual FTEs</v>
      </c>
      <c r="D88" s="63">
        <f>M54</f>
        <v>0</v>
      </c>
      <c r="E88" s="52" t="s">
        <v>24</v>
      </c>
      <c r="F88" s="66" t="s">
        <v>25</v>
      </c>
      <c r="G88" s="63">
        <f>N54</f>
        <v>2021</v>
      </c>
      <c r="H88" s="63" t="s">
        <v>27</v>
      </c>
      <c r="I88" s="288">
        <f>P54</f>
        <v>13</v>
      </c>
    </row>
    <row r="89" spans="1:10" ht="43.2" x14ac:dyDescent="0.3">
      <c r="A89" s="63" t="str">
        <f>H50</f>
        <v>RCR01</v>
      </c>
      <c r="B89" s="52" t="str">
        <f>I50</f>
        <v>Jobs created in supported entities (Paramą gavusiuose subjektuose sukurtos darbo vietos)</v>
      </c>
      <c r="C89" s="63" t="str">
        <f>L50</f>
        <v>annual FTEs</v>
      </c>
      <c r="D89" s="63">
        <f>M50</f>
        <v>0</v>
      </c>
      <c r="E89" s="52" t="s">
        <v>32</v>
      </c>
      <c r="F89" s="66" t="s">
        <v>25</v>
      </c>
      <c r="G89" s="63">
        <f>N50</f>
        <v>2021</v>
      </c>
      <c r="H89" s="63" t="s">
        <v>27</v>
      </c>
      <c r="I89" s="141">
        <f>P50</f>
        <v>131</v>
      </c>
    </row>
    <row r="90" spans="1:10" ht="86.4" x14ac:dyDescent="0.3">
      <c r="A90" s="142" t="str">
        <f>H47</f>
        <v>specific output</v>
      </c>
      <c r="B90" s="52" t="str">
        <f>I47</f>
        <v>Social enterprises that received support for business creation or development via CLLD projects (Socialinio verslo subjektai, per BIVP projektus gavę paramą socialinio verslo kūrimui ar plėtrai)</v>
      </c>
      <c r="C90" s="63" t="str">
        <f>L47</f>
        <v>Number</v>
      </c>
      <c r="D90" s="63">
        <f>M47</f>
        <v>0</v>
      </c>
      <c r="E90" s="52" t="s">
        <v>32</v>
      </c>
      <c r="F90" s="66" t="s">
        <v>25</v>
      </c>
      <c r="G90" s="63" t="s">
        <v>27</v>
      </c>
      <c r="H90" s="63">
        <f>O47</f>
        <v>0</v>
      </c>
      <c r="I90" s="141">
        <f>P47</f>
        <v>129</v>
      </c>
    </row>
    <row r="91" spans="1:10" ht="86.4" x14ac:dyDescent="0.3">
      <c r="A91" s="63" t="str">
        <f>H51</f>
        <v>specific output</v>
      </c>
      <c r="B91" s="52" t="str">
        <f>I51</f>
        <v>Social enterprises that received support for business creation or development via CLLD projects (Socialinio verslo subjektai, per BIVP projektus gavę paramą socialinio verslo kūrimui ar plėtrai)</v>
      </c>
      <c r="C91" s="63" t="str">
        <f>L51</f>
        <v>Number</v>
      </c>
      <c r="D91" s="63">
        <f>M51</f>
        <v>0</v>
      </c>
      <c r="E91" s="52" t="s">
        <v>24</v>
      </c>
      <c r="F91" s="66" t="s">
        <v>25</v>
      </c>
      <c r="G91" s="63" t="s">
        <v>27</v>
      </c>
      <c r="H91" s="63">
        <f>O51</f>
        <v>0</v>
      </c>
      <c r="I91" s="288">
        <f>P51</f>
        <v>13</v>
      </c>
    </row>
    <row r="92" spans="1:10" ht="72" x14ac:dyDescent="0.3">
      <c r="A92" s="63" t="str">
        <f>H55</f>
        <v>RCO80</v>
      </c>
      <c r="B92" s="52" t="str">
        <f>I55</f>
        <v>Community-led local development strategies supported (Bendruomenės inicijuotos vietos plėtros strategijos, kurioms suteikta parama)</v>
      </c>
      <c r="C92" s="63" t="str">
        <f>L55</f>
        <v>strategies</v>
      </c>
      <c r="D92" s="67">
        <f>M55</f>
        <v>0</v>
      </c>
      <c r="E92" s="52" t="s">
        <v>24</v>
      </c>
      <c r="F92" s="66" t="s">
        <v>25</v>
      </c>
      <c r="G92" s="63" t="s">
        <v>27</v>
      </c>
      <c r="H92" s="67">
        <f>O55</f>
        <v>0</v>
      </c>
      <c r="I92" s="287">
        <f>P55</f>
        <v>5</v>
      </c>
    </row>
    <row r="93" spans="1:10" ht="72" x14ac:dyDescent="0.3">
      <c r="A93" s="63" t="str">
        <f>H57</f>
        <v>RCO80</v>
      </c>
      <c r="B93" s="52" t="str">
        <f>I57</f>
        <v>Community-led local development strategies supported (Bendruomenės inicijuotos vietos plėtros strategijos, kurioms suteikta parama)</v>
      </c>
      <c r="C93" s="63" t="str">
        <f>L57</f>
        <v>strategies</v>
      </c>
      <c r="D93" s="67">
        <f>M57</f>
        <v>0</v>
      </c>
      <c r="E93" s="52" t="s">
        <v>32</v>
      </c>
      <c r="F93" s="66" t="s">
        <v>25</v>
      </c>
      <c r="G93" s="63" t="s">
        <v>27</v>
      </c>
      <c r="H93" s="67">
        <f>O57</f>
        <v>0</v>
      </c>
      <c r="I93" s="287">
        <f>P57</f>
        <v>47</v>
      </c>
    </row>
    <row r="94" spans="1:10" ht="86.4" x14ac:dyDescent="0.3">
      <c r="A94" s="63" t="str">
        <f>H56</f>
        <v>specific result</v>
      </c>
      <c r="B94" s="52" t="str">
        <f>I56</f>
        <v xml:space="preserve">Stakeholders involved in the preparation and implementation of CLLD (Pilietinės visuomenės ir privačiojo sektoriaus subjektai, dalyvavę rengiant ir (ar) įgyvendinant BIVP strategijas)   </v>
      </c>
      <c r="C94" s="52" t="str">
        <f>L56</f>
        <v>Stakeholders (Pilietinės visuomenės ir privačiojo sektoriaus subjektai)</v>
      </c>
      <c r="D94" s="63">
        <f>M56</f>
        <v>42</v>
      </c>
      <c r="E94" s="52" t="s">
        <v>24</v>
      </c>
      <c r="F94" s="66" t="s">
        <v>25</v>
      </c>
      <c r="G94" s="63">
        <f>N56</f>
        <v>2020</v>
      </c>
      <c r="H94" s="63" t="s">
        <v>27</v>
      </c>
      <c r="I94" s="63">
        <f>P56</f>
        <v>128</v>
      </c>
    </row>
    <row r="95" spans="1:10" ht="86.4" x14ac:dyDescent="0.3">
      <c r="A95" s="63" t="str">
        <f>H58</f>
        <v>specific result</v>
      </c>
      <c r="B95" s="52" t="str">
        <f>I58</f>
        <v xml:space="preserve">Stakeholders involved in the preparation and implementation of CLLD (Pilietinės visuomenės ir privačiojo sektoriaus subjektai, dalyvavę rengiant ir (ar) įgyvendinant BIVP strategijas)   </v>
      </c>
      <c r="C95" s="52" t="str">
        <f>L58</f>
        <v>Stakeholders (Pilietinės visuomenės ir privačiojo sektoriaus subjektai)</v>
      </c>
      <c r="D95" s="67">
        <f>M58</f>
        <v>373</v>
      </c>
      <c r="E95" s="52" t="s">
        <v>32</v>
      </c>
      <c r="F95" s="66" t="s">
        <v>25</v>
      </c>
      <c r="G95" s="141">
        <f>N58</f>
        <v>2020</v>
      </c>
      <c r="H95" s="63" t="s">
        <v>27</v>
      </c>
      <c r="I95" s="67">
        <f>P58</f>
        <v>688</v>
      </c>
    </row>
    <row r="96" spans="1:10" x14ac:dyDescent="0.3">
      <c r="D96" s="106">
        <f>SUM(D84:D95)</f>
        <v>415</v>
      </c>
      <c r="H96" s="106">
        <f>SUM(H84:H95)</f>
        <v>0</v>
      </c>
      <c r="I96" s="133">
        <f>SUM(I84:I95)</f>
        <v>1438</v>
      </c>
      <c r="J96" s="106" t="b">
        <f>I96=P59</f>
        <v>1</v>
      </c>
    </row>
    <row r="98" spans="9:10" x14ac:dyDescent="0.3">
      <c r="I98" s="133">
        <f>I82+I96</f>
        <v>416096</v>
      </c>
      <c r="J98" s="106" t="b">
        <f>I98=P61</f>
        <v>1</v>
      </c>
    </row>
  </sheetData>
  <mergeCells count="150">
    <mergeCell ref="T4:T5"/>
    <mergeCell ref="T45:T46"/>
    <mergeCell ref="G36:G37"/>
    <mergeCell ref="K32:K35"/>
    <mergeCell ref="S4:S5"/>
    <mergeCell ref="S45:S46"/>
    <mergeCell ref="A45:A46"/>
    <mergeCell ref="B45:B46"/>
    <mergeCell ref="C45:C46"/>
    <mergeCell ref="D45:F45"/>
    <mergeCell ref="B28:B29"/>
    <mergeCell ref="C28:C29"/>
    <mergeCell ref="D28:D31"/>
    <mergeCell ref="E28:E29"/>
    <mergeCell ref="F28:F29"/>
    <mergeCell ref="B32:B35"/>
    <mergeCell ref="B30:B31"/>
    <mergeCell ref="C30:C31"/>
    <mergeCell ref="E30:E31"/>
    <mergeCell ref="F30:F31"/>
    <mergeCell ref="A18:A31"/>
    <mergeCell ref="F36:F39"/>
    <mergeCell ref="E36:E39"/>
    <mergeCell ref="C36:C39"/>
    <mergeCell ref="B36:B39"/>
    <mergeCell ref="D32:D39"/>
    <mergeCell ref="B18:B22"/>
    <mergeCell ref="K23:K27"/>
    <mergeCell ref="J23:J27"/>
    <mergeCell ref="F23:F27"/>
    <mergeCell ref="E23:E27"/>
    <mergeCell ref="C23:C27"/>
    <mergeCell ref="B23:B27"/>
    <mergeCell ref="D18:D27"/>
    <mergeCell ref="C32:C35"/>
    <mergeCell ref="G28:G29"/>
    <mergeCell ref="J28:J29"/>
    <mergeCell ref="K28:K29"/>
    <mergeCell ref="G30:G31"/>
    <mergeCell ref="J30:J31"/>
    <mergeCell ref="K30:K31"/>
    <mergeCell ref="G23:G24"/>
    <mergeCell ref="G18:G19"/>
    <mergeCell ref="J18:J22"/>
    <mergeCell ref="G32:G33"/>
    <mergeCell ref="F18:F22"/>
    <mergeCell ref="E18:E22"/>
    <mergeCell ref="A55:A58"/>
    <mergeCell ref="B55:B56"/>
    <mergeCell ref="C55:C56"/>
    <mergeCell ref="D55:D58"/>
    <mergeCell ref="E55:E56"/>
    <mergeCell ref="F55:F56"/>
    <mergeCell ref="C51:C54"/>
    <mergeCell ref="F51:F54"/>
    <mergeCell ref="E47:E50"/>
    <mergeCell ref="F47:F50"/>
    <mergeCell ref="C47:C50"/>
    <mergeCell ref="D47:D54"/>
    <mergeCell ref="B57:B58"/>
    <mergeCell ref="C57:C58"/>
    <mergeCell ref="E57:E58"/>
    <mergeCell ref="F57:F58"/>
    <mergeCell ref="A47:A54"/>
    <mergeCell ref="B47:B50"/>
    <mergeCell ref="B51:B54"/>
    <mergeCell ref="P4:P5"/>
    <mergeCell ref="B14:B15"/>
    <mergeCell ref="C14:C15"/>
    <mergeCell ref="D14:D17"/>
    <mergeCell ref="E14:E15"/>
    <mergeCell ref="F14:F15"/>
    <mergeCell ref="G14:G15"/>
    <mergeCell ref="J14:J15"/>
    <mergeCell ref="K14:K15"/>
    <mergeCell ref="B16:B17"/>
    <mergeCell ref="C16:C17"/>
    <mergeCell ref="E16:E17"/>
    <mergeCell ref="F16:F17"/>
    <mergeCell ref="G16:G17"/>
    <mergeCell ref="J16:J17"/>
    <mergeCell ref="K16:K17"/>
    <mergeCell ref="G10:G11"/>
    <mergeCell ref="J10:J13"/>
    <mergeCell ref="K10:K13"/>
    <mergeCell ref="B4:B5"/>
    <mergeCell ref="C4:C5"/>
    <mergeCell ref="A4:A5"/>
    <mergeCell ref="A6:A17"/>
    <mergeCell ref="G51:G54"/>
    <mergeCell ref="G47:G50"/>
    <mergeCell ref="K18:K22"/>
    <mergeCell ref="C6:C9"/>
    <mergeCell ref="B6:B9"/>
    <mergeCell ref="C10:C13"/>
    <mergeCell ref="B10:B13"/>
    <mergeCell ref="E10:E13"/>
    <mergeCell ref="F10:F13"/>
    <mergeCell ref="D6:D13"/>
    <mergeCell ref="A32:A39"/>
    <mergeCell ref="G25:G27"/>
    <mergeCell ref="K38:K39"/>
    <mergeCell ref="G38:G39"/>
    <mergeCell ref="D4:F4"/>
    <mergeCell ref="F6:F9"/>
    <mergeCell ref="E6:E9"/>
    <mergeCell ref="E51:E54"/>
    <mergeCell ref="J32:J35"/>
    <mergeCell ref="F32:F35"/>
    <mergeCell ref="E32:E35"/>
    <mergeCell ref="C18:C22"/>
    <mergeCell ref="R45:R46"/>
    <mergeCell ref="H45:I45"/>
    <mergeCell ref="J45:J46"/>
    <mergeCell ref="K45:K46"/>
    <mergeCell ref="L45:L46"/>
    <mergeCell ref="M45:N45"/>
    <mergeCell ref="O69:R69"/>
    <mergeCell ref="G45:G46"/>
    <mergeCell ref="G55:G56"/>
    <mergeCell ref="J55:J56"/>
    <mergeCell ref="K55:K56"/>
    <mergeCell ref="O45:O46"/>
    <mergeCell ref="J57:J58"/>
    <mergeCell ref="K57:K58"/>
    <mergeCell ref="G57:G58"/>
    <mergeCell ref="R4:R5"/>
    <mergeCell ref="G6:G7"/>
    <mergeCell ref="J6:J9"/>
    <mergeCell ref="K6:K9"/>
    <mergeCell ref="O70:Q70"/>
    <mergeCell ref="J51:J54"/>
    <mergeCell ref="O71:Q71"/>
    <mergeCell ref="J47:J50"/>
    <mergeCell ref="K47:K54"/>
    <mergeCell ref="M4:N4"/>
    <mergeCell ref="G20:G22"/>
    <mergeCell ref="Q4:Q5"/>
    <mergeCell ref="J38:J39"/>
    <mergeCell ref="G34:G35"/>
    <mergeCell ref="G12:G13"/>
    <mergeCell ref="G4:G5"/>
    <mergeCell ref="H4:I4"/>
    <mergeCell ref="J4:J5"/>
    <mergeCell ref="K4:K5"/>
    <mergeCell ref="O4:O5"/>
    <mergeCell ref="G8:G9"/>
    <mergeCell ref="L4:L5"/>
    <mergeCell ref="P45:P46"/>
    <mergeCell ref="Q45:Q46"/>
  </mergeCells>
  <pageMargins left="0.25" right="0.25" top="0.75" bottom="0.75" header="0.3" footer="0.3"/>
  <pageSetup paperSize="8" scale="33"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0"/>
  <sheetViews>
    <sheetView zoomScale="75" zoomScaleNormal="75" workbookViewId="0">
      <selection activeCell="C12" sqref="C12"/>
    </sheetView>
  </sheetViews>
  <sheetFormatPr defaultColWidth="9.109375" defaultRowHeight="13.8" x14ac:dyDescent="0.3"/>
  <cols>
    <col min="1" max="1" width="9.109375" style="2"/>
    <col min="2" max="2" width="34.88671875" style="1" bestFit="1" customWidth="1"/>
    <col min="3" max="3" width="122.109375" style="1" customWidth="1"/>
    <col min="4" max="4" width="36.88671875" style="2" customWidth="1"/>
    <col min="5" max="5" width="36.5546875" style="1" customWidth="1"/>
    <col min="6" max="16384" width="9.109375" style="1"/>
  </cols>
  <sheetData>
    <row r="1" spans="1:5" x14ac:dyDescent="0.3">
      <c r="A1" s="3" t="s">
        <v>42</v>
      </c>
      <c r="B1" s="3" t="s">
        <v>43</v>
      </c>
      <c r="C1" s="3" t="s">
        <v>44</v>
      </c>
      <c r="D1" s="1"/>
    </row>
    <row r="2" spans="1:5" x14ac:dyDescent="0.3">
      <c r="A2" s="4">
        <v>0</v>
      </c>
      <c r="B2" s="5" t="s">
        <v>8</v>
      </c>
      <c r="C2" s="5" t="s">
        <v>33</v>
      </c>
      <c r="D2" s="1"/>
    </row>
    <row r="3" spans="1:5" x14ac:dyDescent="0.3">
      <c r="A3" s="4">
        <v>1</v>
      </c>
      <c r="B3" s="5" t="s">
        <v>35</v>
      </c>
      <c r="C3" s="5" t="s">
        <v>45</v>
      </c>
      <c r="D3" s="1"/>
    </row>
    <row r="4" spans="1:5" ht="27.6" x14ac:dyDescent="0.3">
      <c r="A4" s="4">
        <f>A3+1</f>
        <v>2</v>
      </c>
      <c r="B4" s="5" t="s">
        <v>36</v>
      </c>
      <c r="C4" s="6" t="s">
        <v>161</v>
      </c>
      <c r="D4" s="1"/>
    </row>
    <row r="5" spans="1:5" x14ac:dyDescent="0.3">
      <c r="A5" s="4">
        <f t="shared" ref="A5:A20" si="0">A4+1</f>
        <v>3</v>
      </c>
      <c r="B5" s="5" t="s">
        <v>46</v>
      </c>
      <c r="C5" s="14" t="s">
        <v>152</v>
      </c>
      <c r="D5" s="15"/>
      <c r="E5" s="15"/>
    </row>
    <row r="6" spans="1:5" x14ac:dyDescent="0.3">
      <c r="A6" s="4">
        <f t="shared" si="0"/>
        <v>4</v>
      </c>
      <c r="B6" s="5" t="s">
        <v>47</v>
      </c>
      <c r="C6" s="5" t="s">
        <v>70</v>
      </c>
      <c r="D6" s="1"/>
    </row>
    <row r="7" spans="1:5" x14ac:dyDescent="0.3">
      <c r="A7" s="4">
        <f t="shared" si="0"/>
        <v>5</v>
      </c>
      <c r="B7" s="5" t="s">
        <v>10</v>
      </c>
      <c r="C7" s="7" t="s">
        <v>27</v>
      </c>
      <c r="D7" s="1"/>
    </row>
    <row r="8" spans="1:5" ht="41.4" x14ac:dyDescent="0.3">
      <c r="A8" s="4">
        <f t="shared" si="0"/>
        <v>6</v>
      </c>
      <c r="B8" s="5" t="s">
        <v>41</v>
      </c>
      <c r="C8" s="5" t="s">
        <v>48</v>
      </c>
      <c r="D8" s="1"/>
    </row>
    <row r="9" spans="1:5" ht="41.4" x14ac:dyDescent="0.3">
      <c r="A9" s="4">
        <f t="shared" si="0"/>
        <v>7</v>
      </c>
      <c r="B9" s="5" t="s">
        <v>12</v>
      </c>
      <c r="C9" s="54" t="s">
        <v>167</v>
      </c>
      <c r="D9" s="1"/>
    </row>
    <row r="10" spans="1:5" x14ac:dyDescent="0.3">
      <c r="A10" s="4">
        <f t="shared" si="0"/>
        <v>8</v>
      </c>
      <c r="B10" s="5" t="s">
        <v>49</v>
      </c>
      <c r="C10" s="5" t="s">
        <v>112</v>
      </c>
      <c r="D10" s="1"/>
    </row>
    <row r="11" spans="1:5" ht="27.6" x14ac:dyDescent="0.3">
      <c r="A11" s="4">
        <f t="shared" si="0"/>
        <v>9</v>
      </c>
      <c r="B11" s="5" t="s">
        <v>50</v>
      </c>
      <c r="C11" s="5" t="s">
        <v>113</v>
      </c>
      <c r="D11" s="1"/>
    </row>
    <row r="12" spans="1:5" ht="303.60000000000002" x14ac:dyDescent="0.3">
      <c r="A12" s="4">
        <f t="shared" si="0"/>
        <v>10</v>
      </c>
      <c r="B12" s="5" t="s">
        <v>51</v>
      </c>
      <c r="C12" s="41" t="s">
        <v>114</v>
      </c>
      <c r="D12" s="15"/>
      <c r="E12" s="15"/>
    </row>
    <row r="13" spans="1:5" x14ac:dyDescent="0.3">
      <c r="A13" s="4">
        <f t="shared" si="0"/>
        <v>11</v>
      </c>
      <c r="B13" s="5" t="s">
        <v>52</v>
      </c>
      <c r="C13" s="14" t="s">
        <v>28</v>
      </c>
      <c r="D13" s="1"/>
    </row>
    <row r="14" spans="1:5" ht="55.2" x14ac:dyDescent="0.3">
      <c r="A14" s="4">
        <f t="shared" si="0"/>
        <v>12</v>
      </c>
      <c r="B14" s="5" t="s">
        <v>53</v>
      </c>
      <c r="C14" s="5" t="s">
        <v>115</v>
      </c>
      <c r="D14" s="1"/>
    </row>
    <row r="15" spans="1:5" ht="30" customHeight="1" x14ac:dyDescent="0.3">
      <c r="A15" s="4">
        <f t="shared" si="0"/>
        <v>13</v>
      </c>
      <c r="B15" s="5" t="s">
        <v>54</v>
      </c>
      <c r="C15" s="5" t="s">
        <v>116</v>
      </c>
      <c r="D15" s="15"/>
    </row>
    <row r="16" spans="1:5" x14ac:dyDescent="0.3">
      <c r="A16" s="4">
        <f t="shared" si="0"/>
        <v>14</v>
      </c>
      <c r="B16" s="5" t="s">
        <v>55</v>
      </c>
      <c r="C16" s="14" t="s">
        <v>56</v>
      </c>
      <c r="D16" s="1"/>
    </row>
    <row r="17" spans="1:17" x14ac:dyDescent="0.3">
      <c r="A17" s="4">
        <f t="shared" si="0"/>
        <v>15</v>
      </c>
      <c r="B17" s="5" t="s">
        <v>57</v>
      </c>
      <c r="C17" s="5" t="s">
        <v>58</v>
      </c>
      <c r="D17" s="1"/>
    </row>
    <row r="18" spans="1:17" x14ac:dyDescent="0.3">
      <c r="A18" s="4">
        <f t="shared" si="0"/>
        <v>16</v>
      </c>
      <c r="B18" s="5" t="s">
        <v>59</v>
      </c>
      <c r="C18" s="5" t="s">
        <v>60</v>
      </c>
    </row>
    <row r="19" spans="1:17" ht="27.6" x14ac:dyDescent="0.3">
      <c r="A19" s="4">
        <f>A18+1</f>
        <v>17</v>
      </c>
      <c r="B19" s="5" t="s">
        <v>61</v>
      </c>
      <c r="C19" s="5" t="s">
        <v>117</v>
      </c>
      <c r="M19" s="8"/>
      <c r="N19" s="8"/>
      <c r="O19" s="8"/>
      <c r="P19" s="8"/>
      <c r="Q19" s="8"/>
    </row>
    <row r="20" spans="1:17" x14ac:dyDescent="0.3">
      <c r="A20" s="4">
        <f t="shared" si="0"/>
        <v>18</v>
      </c>
      <c r="B20" s="5" t="s">
        <v>62</v>
      </c>
      <c r="C20" s="5" t="s">
        <v>63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0"/>
  <sheetViews>
    <sheetView zoomScale="75" zoomScaleNormal="75" workbookViewId="0">
      <selection activeCell="C12" sqref="C12"/>
    </sheetView>
  </sheetViews>
  <sheetFormatPr defaultColWidth="9.109375" defaultRowHeight="13.8" x14ac:dyDescent="0.25"/>
  <cols>
    <col min="1" max="1" width="9.109375" style="10"/>
    <col min="2" max="2" width="37" style="11" bestFit="1" customWidth="1"/>
    <col min="3" max="3" width="125.88671875" style="12" customWidth="1"/>
    <col min="4" max="4" width="65.109375" style="2" customWidth="1"/>
    <col min="5" max="5" width="34.44140625" style="1" customWidth="1"/>
    <col min="6" max="16384" width="9.109375" style="1"/>
  </cols>
  <sheetData>
    <row r="1" spans="1:5" x14ac:dyDescent="0.3">
      <c r="A1" s="3" t="s">
        <v>42</v>
      </c>
      <c r="B1" s="3" t="s">
        <v>43</v>
      </c>
      <c r="C1" s="3" t="s">
        <v>44</v>
      </c>
      <c r="D1" s="1"/>
    </row>
    <row r="2" spans="1:5" x14ac:dyDescent="0.3">
      <c r="A2" s="4">
        <v>0</v>
      </c>
      <c r="B2" s="5" t="s">
        <v>8</v>
      </c>
      <c r="C2" s="5" t="s">
        <v>33</v>
      </c>
      <c r="D2" s="1"/>
    </row>
    <row r="3" spans="1:5" x14ac:dyDescent="0.3">
      <c r="A3" s="4">
        <v>1</v>
      </c>
      <c r="B3" s="5" t="s">
        <v>35</v>
      </c>
      <c r="C3" s="5" t="s">
        <v>64</v>
      </c>
      <c r="D3" s="1"/>
    </row>
    <row r="4" spans="1:5" ht="45.6" customHeight="1" x14ac:dyDescent="0.3">
      <c r="A4" s="4">
        <f>A3+1</f>
        <v>2</v>
      </c>
      <c r="B4" s="5" t="s">
        <v>36</v>
      </c>
      <c r="C4" s="30" t="s">
        <v>110</v>
      </c>
      <c r="D4" s="9"/>
    </row>
    <row r="5" spans="1:5" x14ac:dyDescent="0.3">
      <c r="A5" s="4">
        <f t="shared" ref="A5:A20" si="0">A4+1</f>
        <v>3</v>
      </c>
      <c r="B5" s="5" t="s">
        <v>46</v>
      </c>
      <c r="C5" s="32" t="s">
        <v>31</v>
      </c>
      <c r="D5" s="26"/>
      <c r="E5" s="9"/>
    </row>
    <row r="6" spans="1:5" x14ac:dyDescent="0.3">
      <c r="A6" s="4">
        <f t="shared" si="0"/>
        <v>4</v>
      </c>
      <c r="B6" s="5" t="s">
        <v>47</v>
      </c>
      <c r="C6" s="5" t="s">
        <v>71</v>
      </c>
      <c r="D6" s="1"/>
    </row>
    <row r="7" spans="1:5" x14ac:dyDescent="0.3">
      <c r="A7" s="4">
        <f t="shared" si="0"/>
        <v>5</v>
      </c>
      <c r="B7" s="5" t="s">
        <v>10</v>
      </c>
      <c r="C7" s="16">
        <v>0</v>
      </c>
      <c r="D7" s="9"/>
      <c r="E7" s="9"/>
    </row>
    <row r="8" spans="1:5" ht="27.6" x14ac:dyDescent="0.3">
      <c r="A8" s="4">
        <f t="shared" si="0"/>
        <v>6</v>
      </c>
      <c r="B8" s="5" t="s">
        <v>41</v>
      </c>
      <c r="C8" s="5" t="s">
        <v>69</v>
      </c>
      <c r="D8" s="1"/>
    </row>
    <row r="9" spans="1:5" ht="41.4" x14ac:dyDescent="0.3">
      <c r="A9" s="4">
        <f t="shared" si="0"/>
        <v>7</v>
      </c>
      <c r="B9" s="5" t="s">
        <v>12</v>
      </c>
      <c r="C9" s="54" t="s">
        <v>168</v>
      </c>
      <c r="D9" s="1"/>
    </row>
    <row r="10" spans="1:5" x14ac:dyDescent="0.3">
      <c r="A10" s="4">
        <f t="shared" si="0"/>
        <v>8</v>
      </c>
      <c r="B10" s="5" t="s">
        <v>49</v>
      </c>
      <c r="C10" s="5" t="s">
        <v>112</v>
      </c>
      <c r="D10" s="1"/>
    </row>
    <row r="11" spans="1:5" ht="27.6" x14ac:dyDescent="0.3">
      <c r="A11" s="4">
        <f t="shared" si="0"/>
        <v>9</v>
      </c>
      <c r="B11" s="5" t="s">
        <v>50</v>
      </c>
      <c r="C11" s="5" t="s">
        <v>113</v>
      </c>
      <c r="D11" s="1"/>
    </row>
    <row r="12" spans="1:5" ht="279" customHeight="1" x14ac:dyDescent="0.3">
      <c r="A12" s="4">
        <f t="shared" si="0"/>
        <v>10</v>
      </c>
      <c r="B12" s="5" t="s">
        <v>51</v>
      </c>
      <c r="C12" s="41" t="s">
        <v>118</v>
      </c>
      <c r="D12" s="1"/>
    </row>
    <row r="13" spans="1:5" x14ac:dyDescent="0.3">
      <c r="A13" s="4">
        <f t="shared" si="0"/>
        <v>11</v>
      </c>
      <c r="B13" s="5" t="s">
        <v>52</v>
      </c>
      <c r="C13" s="14" t="s">
        <v>28</v>
      </c>
      <c r="D13" s="1"/>
    </row>
    <row r="14" spans="1:5" ht="27.6" x14ac:dyDescent="0.3">
      <c r="A14" s="4">
        <f t="shared" si="0"/>
        <v>12</v>
      </c>
      <c r="B14" s="5" t="s">
        <v>53</v>
      </c>
      <c r="C14" s="5" t="s">
        <v>119</v>
      </c>
      <c r="D14" s="1"/>
    </row>
    <row r="15" spans="1:5" ht="36" customHeight="1" x14ac:dyDescent="0.3">
      <c r="A15" s="4">
        <f t="shared" si="0"/>
        <v>13</v>
      </c>
      <c r="B15" s="5" t="s">
        <v>54</v>
      </c>
      <c r="C15" s="5" t="s">
        <v>120</v>
      </c>
      <c r="D15" s="11"/>
    </row>
    <row r="16" spans="1:5" x14ac:dyDescent="0.3">
      <c r="A16" s="4">
        <f t="shared" si="0"/>
        <v>14</v>
      </c>
      <c r="B16" s="5" t="s">
        <v>55</v>
      </c>
      <c r="C16" s="14" t="s">
        <v>66</v>
      </c>
      <c r="D16" s="1"/>
    </row>
    <row r="17" spans="1:4" x14ac:dyDescent="0.3">
      <c r="A17" s="4">
        <f t="shared" si="0"/>
        <v>15</v>
      </c>
      <c r="B17" s="5" t="s">
        <v>57</v>
      </c>
      <c r="C17" s="5" t="s">
        <v>58</v>
      </c>
      <c r="D17" s="1"/>
    </row>
    <row r="18" spans="1:4" x14ac:dyDescent="0.3">
      <c r="A18" s="4">
        <f t="shared" si="0"/>
        <v>16</v>
      </c>
      <c r="B18" s="5" t="s">
        <v>59</v>
      </c>
      <c r="C18" s="5" t="s">
        <v>67</v>
      </c>
      <c r="D18" s="1"/>
    </row>
    <row r="19" spans="1:4" x14ac:dyDescent="0.3">
      <c r="A19" s="4">
        <f>A18+1</f>
        <v>17</v>
      </c>
      <c r="B19" s="5" t="s">
        <v>61</v>
      </c>
      <c r="C19" s="5" t="s">
        <v>121</v>
      </c>
      <c r="D19" s="1"/>
    </row>
    <row r="20" spans="1:4" x14ac:dyDescent="0.3">
      <c r="A20" s="5">
        <f t="shared" si="0"/>
        <v>18</v>
      </c>
      <c r="B20" s="5" t="s">
        <v>62</v>
      </c>
      <c r="C20" s="5" t="s">
        <v>63</v>
      </c>
      <c r="D20" s="1"/>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0"/>
  <sheetViews>
    <sheetView zoomScale="75" zoomScaleNormal="75" workbookViewId="0">
      <selection activeCell="C12" sqref="C12"/>
    </sheetView>
  </sheetViews>
  <sheetFormatPr defaultColWidth="9.109375" defaultRowHeight="13.8" x14ac:dyDescent="0.25"/>
  <cols>
    <col min="1" max="1" width="9.109375" style="10"/>
    <col min="2" max="2" width="37" style="11" bestFit="1" customWidth="1"/>
    <col min="3" max="3" width="114.109375" style="12" customWidth="1"/>
    <col min="4" max="4" width="74.88671875" style="2" customWidth="1"/>
    <col min="5" max="16384" width="9.109375" style="1"/>
  </cols>
  <sheetData>
    <row r="1" spans="1:4" x14ac:dyDescent="0.3">
      <c r="A1" s="3" t="s">
        <v>42</v>
      </c>
      <c r="B1" s="3" t="s">
        <v>43</v>
      </c>
      <c r="C1" s="3" t="s">
        <v>44</v>
      </c>
      <c r="D1" s="1"/>
    </row>
    <row r="2" spans="1:4" x14ac:dyDescent="0.3">
      <c r="A2" s="4">
        <v>0</v>
      </c>
      <c r="B2" s="5" t="s">
        <v>8</v>
      </c>
      <c r="C2" s="5" t="s">
        <v>33</v>
      </c>
      <c r="D2" s="1"/>
    </row>
    <row r="3" spans="1:4" x14ac:dyDescent="0.3">
      <c r="A3" s="4">
        <v>1</v>
      </c>
      <c r="B3" s="5" t="s">
        <v>35</v>
      </c>
      <c r="C3" s="5" t="s">
        <v>64</v>
      </c>
      <c r="D3" s="1"/>
    </row>
    <row r="4" spans="1:4" ht="47.1" customHeight="1" x14ac:dyDescent="0.3">
      <c r="A4" s="4">
        <f>A3+1</f>
        <v>2</v>
      </c>
      <c r="B4" s="5" t="s">
        <v>36</v>
      </c>
      <c r="C4" s="30" t="s">
        <v>149</v>
      </c>
      <c r="D4" s="29"/>
    </row>
    <row r="5" spans="1:4" x14ac:dyDescent="0.3">
      <c r="A5" s="4">
        <f t="shared" ref="A5:A20" si="0">A4+1</f>
        <v>3</v>
      </c>
      <c r="B5" s="5" t="s">
        <v>46</v>
      </c>
      <c r="C5" s="5" t="s">
        <v>72</v>
      </c>
      <c r="D5" s="1"/>
    </row>
    <row r="6" spans="1:4" x14ac:dyDescent="0.3">
      <c r="A6" s="4">
        <f t="shared" si="0"/>
        <v>4</v>
      </c>
      <c r="B6" s="5" t="s">
        <v>47</v>
      </c>
      <c r="C6" s="5" t="s">
        <v>71</v>
      </c>
      <c r="D6" s="1"/>
    </row>
    <row r="7" spans="1:4" ht="27.6" x14ac:dyDescent="0.3">
      <c r="A7" s="4">
        <f t="shared" si="0"/>
        <v>5</v>
      </c>
      <c r="B7" s="5" t="s">
        <v>10</v>
      </c>
      <c r="C7" s="5" t="s">
        <v>68</v>
      </c>
      <c r="D7" s="1"/>
    </row>
    <row r="8" spans="1:4" ht="27.6" x14ac:dyDescent="0.3">
      <c r="A8" s="4">
        <f t="shared" si="0"/>
        <v>6</v>
      </c>
      <c r="B8" s="5" t="s">
        <v>41</v>
      </c>
      <c r="C8" s="5" t="s">
        <v>65</v>
      </c>
      <c r="D8" s="1"/>
    </row>
    <row r="9" spans="1:4" ht="41.4" x14ac:dyDescent="0.3">
      <c r="A9" s="4">
        <f t="shared" si="0"/>
        <v>7</v>
      </c>
      <c r="B9" s="5" t="s">
        <v>12</v>
      </c>
      <c r="C9" s="5" t="s">
        <v>171</v>
      </c>
      <c r="D9" s="1"/>
    </row>
    <row r="10" spans="1:4" x14ac:dyDescent="0.3">
      <c r="A10" s="4">
        <f t="shared" si="0"/>
        <v>8</v>
      </c>
      <c r="B10" s="5" t="s">
        <v>49</v>
      </c>
      <c r="C10" s="5" t="s">
        <v>112</v>
      </c>
      <c r="D10" s="1"/>
    </row>
    <row r="11" spans="1:4" ht="27.6" x14ac:dyDescent="0.3">
      <c r="A11" s="4">
        <f t="shared" si="0"/>
        <v>9</v>
      </c>
      <c r="B11" s="5" t="s">
        <v>50</v>
      </c>
      <c r="C11" s="5" t="s">
        <v>113</v>
      </c>
      <c r="D11" s="1"/>
    </row>
    <row r="12" spans="1:4" ht="293.39999999999998" customHeight="1" x14ac:dyDescent="0.25">
      <c r="A12" s="4">
        <f t="shared" si="0"/>
        <v>10</v>
      </c>
      <c r="B12" s="5" t="s">
        <v>51</v>
      </c>
      <c r="C12" s="14" t="s">
        <v>122</v>
      </c>
      <c r="D12" s="13"/>
    </row>
    <row r="13" spans="1:4" x14ac:dyDescent="0.3">
      <c r="A13" s="4">
        <f t="shared" si="0"/>
        <v>11</v>
      </c>
      <c r="B13" s="5" t="s">
        <v>52</v>
      </c>
      <c r="C13" s="14" t="s">
        <v>123</v>
      </c>
      <c r="D13" s="9"/>
    </row>
    <row r="14" spans="1:4" ht="41.4" x14ac:dyDescent="0.3">
      <c r="A14" s="4">
        <f t="shared" si="0"/>
        <v>12</v>
      </c>
      <c r="B14" s="5" t="s">
        <v>53</v>
      </c>
      <c r="C14" s="14" t="s">
        <v>124</v>
      </c>
      <c r="D14" s="26"/>
    </row>
    <row r="15" spans="1:4" ht="21.75" customHeight="1" x14ac:dyDescent="0.3">
      <c r="A15" s="4">
        <f t="shared" si="0"/>
        <v>13</v>
      </c>
      <c r="B15" s="5" t="s">
        <v>54</v>
      </c>
      <c r="C15" s="14" t="s">
        <v>125</v>
      </c>
      <c r="D15" s="1"/>
    </row>
    <row r="16" spans="1:4" ht="27.6" x14ac:dyDescent="0.3">
      <c r="A16" s="4">
        <f t="shared" si="0"/>
        <v>14</v>
      </c>
      <c r="B16" s="5" t="s">
        <v>55</v>
      </c>
      <c r="C16" s="14" t="s">
        <v>66</v>
      </c>
      <c r="D16" s="1"/>
    </row>
    <row r="17" spans="1:4" x14ac:dyDescent="0.3">
      <c r="A17" s="4">
        <f t="shared" si="0"/>
        <v>15</v>
      </c>
      <c r="B17" s="5" t="s">
        <v>57</v>
      </c>
      <c r="C17" s="5" t="s">
        <v>58</v>
      </c>
      <c r="D17" s="1"/>
    </row>
    <row r="18" spans="1:4" x14ac:dyDescent="0.3">
      <c r="A18" s="4">
        <f t="shared" si="0"/>
        <v>16</v>
      </c>
      <c r="B18" s="5" t="s">
        <v>59</v>
      </c>
      <c r="C18" s="5" t="s">
        <v>67</v>
      </c>
      <c r="D18" s="1"/>
    </row>
    <row r="19" spans="1:4" x14ac:dyDescent="0.3">
      <c r="A19" s="4">
        <f>A18+1</f>
        <v>17</v>
      </c>
      <c r="B19" s="5" t="s">
        <v>61</v>
      </c>
      <c r="C19" s="14" t="s">
        <v>126</v>
      </c>
      <c r="D19" s="1"/>
    </row>
    <row r="20" spans="1:4" x14ac:dyDescent="0.3">
      <c r="A20" s="5">
        <f t="shared" si="0"/>
        <v>18</v>
      </c>
      <c r="B20" s="5" t="s">
        <v>62</v>
      </c>
      <c r="C20" s="5" t="s">
        <v>63</v>
      </c>
      <c r="D20" s="9"/>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0"/>
  <sheetViews>
    <sheetView zoomScale="75" zoomScaleNormal="75" workbookViewId="0">
      <selection activeCell="C12" sqref="C12"/>
    </sheetView>
  </sheetViews>
  <sheetFormatPr defaultColWidth="9.109375" defaultRowHeight="13.8" x14ac:dyDescent="0.3"/>
  <cols>
    <col min="1" max="1" width="9.109375" style="2"/>
    <col min="2" max="2" width="34.88671875" style="1" bestFit="1" customWidth="1"/>
    <col min="3" max="3" width="90.109375" style="1" customWidth="1"/>
    <col min="4" max="4" width="77.5546875" style="2" customWidth="1"/>
    <col min="5" max="16384" width="9.109375" style="1"/>
  </cols>
  <sheetData>
    <row r="1" spans="1:4" x14ac:dyDescent="0.3">
      <c r="A1" s="3" t="s">
        <v>42</v>
      </c>
      <c r="B1" s="3" t="s">
        <v>43</v>
      </c>
      <c r="C1" s="42" t="s">
        <v>44</v>
      </c>
      <c r="D1" s="1"/>
    </row>
    <row r="2" spans="1:4" x14ac:dyDescent="0.3">
      <c r="A2" s="4">
        <v>0</v>
      </c>
      <c r="B2" s="5" t="s">
        <v>8</v>
      </c>
      <c r="C2" s="14" t="s">
        <v>33</v>
      </c>
      <c r="D2" s="1"/>
    </row>
    <row r="3" spans="1:4" x14ac:dyDescent="0.3">
      <c r="A3" s="4">
        <v>1</v>
      </c>
      <c r="B3" s="5" t="s">
        <v>35</v>
      </c>
      <c r="C3" s="14" t="s">
        <v>45</v>
      </c>
      <c r="D3" s="1"/>
    </row>
    <row r="4" spans="1:4" ht="41.4" x14ac:dyDescent="0.3">
      <c r="A4" s="4">
        <f>A3+1</f>
        <v>2</v>
      </c>
      <c r="B4" s="5" t="s">
        <v>36</v>
      </c>
      <c r="C4" s="30" t="s">
        <v>162</v>
      </c>
      <c r="D4" s="1"/>
    </row>
    <row r="5" spans="1:4" x14ac:dyDescent="0.3">
      <c r="A5" s="4">
        <f t="shared" ref="A5:A20" si="0">A4+1</f>
        <v>3</v>
      </c>
      <c r="B5" s="5" t="s">
        <v>46</v>
      </c>
      <c r="C5" s="50" t="s">
        <v>152</v>
      </c>
      <c r="D5" s="9"/>
    </row>
    <row r="6" spans="1:4" x14ac:dyDescent="0.3">
      <c r="A6" s="4">
        <f t="shared" si="0"/>
        <v>4</v>
      </c>
      <c r="B6" s="5" t="s">
        <v>47</v>
      </c>
      <c r="C6" s="5" t="s">
        <v>70</v>
      </c>
      <c r="D6" s="1"/>
    </row>
    <row r="7" spans="1:4" x14ac:dyDescent="0.3">
      <c r="A7" s="4">
        <f t="shared" si="0"/>
        <v>5</v>
      </c>
      <c r="B7" s="5" t="s">
        <v>10</v>
      </c>
      <c r="C7" s="16" t="s">
        <v>27</v>
      </c>
      <c r="D7" s="1"/>
    </row>
    <row r="8" spans="1:4" ht="41.4" x14ac:dyDescent="0.3">
      <c r="A8" s="4">
        <f t="shared" si="0"/>
        <v>6</v>
      </c>
      <c r="B8" s="5" t="s">
        <v>41</v>
      </c>
      <c r="C8" s="14" t="s">
        <v>48</v>
      </c>
      <c r="D8" s="1"/>
    </row>
    <row r="9" spans="1:4" ht="41.4" x14ac:dyDescent="0.3">
      <c r="A9" s="4">
        <f t="shared" si="0"/>
        <v>7</v>
      </c>
      <c r="B9" s="5" t="s">
        <v>12</v>
      </c>
      <c r="C9" s="54" t="s">
        <v>169</v>
      </c>
      <c r="D9" s="1"/>
    </row>
    <row r="10" spans="1:4" x14ac:dyDescent="0.3">
      <c r="A10" s="4">
        <f t="shared" si="0"/>
        <v>8</v>
      </c>
      <c r="B10" s="5" t="s">
        <v>49</v>
      </c>
      <c r="C10" s="5" t="s">
        <v>112</v>
      </c>
      <c r="D10" s="1"/>
    </row>
    <row r="11" spans="1:4" ht="27.6" x14ac:dyDescent="0.3">
      <c r="A11" s="4">
        <f t="shared" si="0"/>
        <v>9</v>
      </c>
      <c r="B11" s="5" t="s">
        <v>50</v>
      </c>
      <c r="C11" s="5" t="s">
        <v>113</v>
      </c>
      <c r="D11" s="1"/>
    </row>
    <row r="12" spans="1:4" ht="345" x14ac:dyDescent="0.3">
      <c r="A12" s="4">
        <f t="shared" si="0"/>
        <v>10</v>
      </c>
      <c r="B12" s="5" t="s">
        <v>51</v>
      </c>
      <c r="C12" s="41" t="s">
        <v>128</v>
      </c>
      <c r="D12" s="1"/>
    </row>
    <row r="13" spans="1:4" x14ac:dyDescent="0.3">
      <c r="A13" s="4">
        <f t="shared" si="0"/>
        <v>11</v>
      </c>
      <c r="B13" s="5" t="s">
        <v>52</v>
      </c>
      <c r="C13" s="41" t="s">
        <v>28</v>
      </c>
      <c r="D13" s="1"/>
    </row>
    <row r="14" spans="1:4" ht="69" x14ac:dyDescent="0.3">
      <c r="A14" s="4">
        <f t="shared" si="0"/>
        <v>12</v>
      </c>
      <c r="B14" s="5" t="s">
        <v>53</v>
      </c>
      <c r="C14" s="41" t="s">
        <v>115</v>
      </c>
      <c r="D14" s="1"/>
    </row>
    <row r="15" spans="1:4" ht="31.5" customHeight="1" x14ac:dyDescent="0.3">
      <c r="A15" s="4">
        <f t="shared" si="0"/>
        <v>13</v>
      </c>
      <c r="B15" s="5" t="s">
        <v>54</v>
      </c>
      <c r="C15" s="43" t="s">
        <v>116</v>
      </c>
      <c r="D15" s="15"/>
    </row>
    <row r="16" spans="1:4" ht="27.6" x14ac:dyDescent="0.3">
      <c r="A16" s="4">
        <f t="shared" si="0"/>
        <v>14</v>
      </c>
      <c r="B16" s="5" t="s">
        <v>55</v>
      </c>
      <c r="C16" s="41" t="s">
        <v>56</v>
      </c>
      <c r="D16" s="1"/>
    </row>
    <row r="17" spans="1:17" x14ac:dyDescent="0.3">
      <c r="A17" s="4">
        <f t="shared" si="0"/>
        <v>15</v>
      </c>
      <c r="B17" s="5" t="s">
        <v>57</v>
      </c>
      <c r="C17" s="41" t="s">
        <v>58</v>
      </c>
      <c r="D17" s="1"/>
    </row>
    <row r="18" spans="1:17" x14ac:dyDescent="0.3">
      <c r="A18" s="4">
        <f t="shared" si="0"/>
        <v>16</v>
      </c>
      <c r="B18" s="5" t="s">
        <v>59</v>
      </c>
      <c r="C18" s="41" t="s">
        <v>60</v>
      </c>
    </row>
    <row r="19" spans="1:17" ht="27.6" x14ac:dyDescent="0.3">
      <c r="A19" s="4">
        <f>A18+1</f>
        <v>17</v>
      </c>
      <c r="B19" s="5" t="s">
        <v>61</v>
      </c>
      <c r="C19" s="41" t="s">
        <v>129</v>
      </c>
      <c r="M19" s="8"/>
      <c r="N19" s="8"/>
      <c r="O19" s="8"/>
      <c r="P19" s="8"/>
      <c r="Q19" s="8"/>
    </row>
    <row r="20" spans="1:17" x14ac:dyDescent="0.3">
      <c r="A20" s="4">
        <f t="shared" si="0"/>
        <v>18</v>
      </c>
      <c r="B20" s="5" t="s">
        <v>62</v>
      </c>
      <c r="C20" s="14" t="s">
        <v>63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0"/>
  <sheetViews>
    <sheetView zoomScale="75" zoomScaleNormal="75" workbookViewId="0">
      <selection activeCell="C12" sqref="C12"/>
    </sheetView>
  </sheetViews>
  <sheetFormatPr defaultColWidth="9.109375" defaultRowHeight="13.8" x14ac:dyDescent="0.25"/>
  <cols>
    <col min="1" max="1" width="8.109375" style="22" customWidth="1"/>
    <col min="2" max="2" width="37" style="23" bestFit="1" customWidth="1"/>
    <col min="3" max="3" width="87.88671875" style="24" customWidth="1"/>
    <col min="4" max="4" width="93.44140625" style="17" customWidth="1"/>
    <col min="5" max="16384" width="9.109375" style="18"/>
  </cols>
  <sheetData>
    <row r="1" spans="1:4" x14ac:dyDescent="0.3">
      <c r="A1" s="44" t="s">
        <v>42</v>
      </c>
      <c r="B1" s="44" t="s">
        <v>43</v>
      </c>
      <c r="C1" s="44" t="s">
        <v>44</v>
      </c>
      <c r="D1" s="18"/>
    </row>
    <row r="2" spans="1:4" x14ac:dyDescent="0.3">
      <c r="A2" s="45">
        <v>0</v>
      </c>
      <c r="B2" s="21" t="s">
        <v>8</v>
      </c>
      <c r="C2" s="21" t="s">
        <v>33</v>
      </c>
      <c r="D2" s="18"/>
    </row>
    <row r="3" spans="1:4" x14ac:dyDescent="0.3">
      <c r="A3" s="45">
        <v>1</v>
      </c>
      <c r="B3" s="21" t="s">
        <v>35</v>
      </c>
      <c r="C3" s="21" t="s">
        <v>64</v>
      </c>
      <c r="D3" s="18"/>
    </row>
    <row r="4" spans="1:4" ht="41.4" x14ac:dyDescent="0.3">
      <c r="A4" s="45">
        <f>A3+1</f>
        <v>2</v>
      </c>
      <c r="B4" s="21" t="s">
        <v>36</v>
      </c>
      <c r="C4" s="46" t="s">
        <v>127</v>
      </c>
      <c r="D4" s="18"/>
    </row>
    <row r="5" spans="1:4" x14ac:dyDescent="0.3">
      <c r="A5" s="45">
        <f t="shared" ref="A5:A20" si="0">A4+1</f>
        <v>3</v>
      </c>
      <c r="B5" s="21" t="s">
        <v>46</v>
      </c>
      <c r="C5" s="21" t="s">
        <v>31</v>
      </c>
      <c r="D5" s="18"/>
    </row>
    <row r="6" spans="1:4" x14ac:dyDescent="0.3">
      <c r="A6" s="45">
        <f t="shared" si="0"/>
        <v>4</v>
      </c>
      <c r="B6" s="21" t="s">
        <v>47</v>
      </c>
      <c r="C6" s="21" t="s">
        <v>71</v>
      </c>
      <c r="D6" s="18"/>
    </row>
    <row r="7" spans="1:4" x14ac:dyDescent="0.3">
      <c r="A7" s="45">
        <f t="shared" si="0"/>
        <v>5</v>
      </c>
      <c r="B7" s="21" t="s">
        <v>10</v>
      </c>
      <c r="C7" s="47">
        <v>0</v>
      </c>
      <c r="D7" s="18"/>
    </row>
    <row r="8" spans="1:4" ht="27.6" x14ac:dyDescent="0.3">
      <c r="A8" s="45">
        <f t="shared" si="0"/>
        <v>6</v>
      </c>
      <c r="B8" s="21" t="s">
        <v>41</v>
      </c>
      <c r="C8" s="21" t="s">
        <v>69</v>
      </c>
      <c r="D8" s="18"/>
    </row>
    <row r="9" spans="1:4" ht="41.4" x14ac:dyDescent="0.3">
      <c r="A9" s="19">
        <f t="shared" si="0"/>
        <v>7</v>
      </c>
      <c r="B9" s="20" t="s">
        <v>12</v>
      </c>
      <c r="C9" s="55" t="s">
        <v>170</v>
      </c>
      <c r="D9" s="18"/>
    </row>
    <row r="10" spans="1:4" x14ac:dyDescent="0.3">
      <c r="A10" s="19">
        <f t="shared" si="0"/>
        <v>8</v>
      </c>
      <c r="B10" s="20" t="s">
        <v>49</v>
      </c>
      <c r="C10" s="5" t="s">
        <v>112</v>
      </c>
      <c r="D10" s="18"/>
    </row>
    <row r="11" spans="1:4" ht="27.6" x14ac:dyDescent="0.3">
      <c r="A11" s="19">
        <f t="shared" si="0"/>
        <v>9</v>
      </c>
      <c r="B11" s="20" t="s">
        <v>50</v>
      </c>
      <c r="C11" s="5" t="s">
        <v>113</v>
      </c>
      <c r="D11" s="18"/>
    </row>
    <row r="12" spans="1:4" ht="336" customHeight="1" x14ac:dyDescent="0.3">
      <c r="A12" s="19">
        <f t="shared" si="0"/>
        <v>10</v>
      </c>
      <c r="B12" s="20" t="s">
        <v>51</v>
      </c>
      <c r="C12" s="21" t="s">
        <v>130</v>
      </c>
      <c r="D12" s="18"/>
    </row>
    <row r="13" spans="1:4" x14ac:dyDescent="0.3">
      <c r="A13" s="19">
        <f t="shared" si="0"/>
        <v>11</v>
      </c>
      <c r="B13" s="20" t="s">
        <v>52</v>
      </c>
      <c r="C13" s="21" t="s">
        <v>28</v>
      </c>
      <c r="D13" s="18"/>
    </row>
    <row r="14" spans="1:4" ht="41.4" x14ac:dyDescent="0.3">
      <c r="A14" s="19">
        <f t="shared" si="0"/>
        <v>12</v>
      </c>
      <c r="B14" s="20" t="s">
        <v>53</v>
      </c>
      <c r="C14" s="21" t="s">
        <v>119</v>
      </c>
      <c r="D14" s="18"/>
    </row>
    <row r="15" spans="1:4" ht="38.1" customHeight="1" x14ac:dyDescent="0.3">
      <c r="A15" s="19">
        <f t="shared" si="0"/>
        <v>13</v>
      </c>
      <c r="B15" s="20" t="s">
        <v>54</v>
      </c>
      <c r="C15" s="21" t="s">
        <v>120</v>
      </c>
      <c r="D15" s="25"/>
    </row>
    <row r="16" spans="1:4" ht="27.6" x14ac:dyDescent="0.3">
      <c r="A16" s="19">
        <f t="shared" si="0"/>
        <v>14</v>
      </c>
      <c r="B16" s="20" t="s">
        <v>55</v>
      </c>
      <c r="C16" s="21" t="s">
        <v>66</v>
      </c>
      <c r="D16" s="18"/>
    </row>
    <row r="17" spans="1:4" x14ac:dyDescent="0.3">
      <c r="A17" s="19">
        <f t="shared" si="0"/>
        <v>15</v>
      </c>
      <c r="B17" s="20" t="s">
        <v>57</v>
      </c>
      <c r="C17" s="21" t="s">
        <v>58</v>
      </c>
      <c r="D17" s="18"/>
    </row>
    <row r="18" spans="1:4" x14ac:dyDescent="0.3">
      <c r="A18" s="19">
        <f t="shared" si="0"/>
        <v>16</v>
      </c>
      <c r="B18" s="20" t="s">
        <v>59</v>
      </c>
      <c r="C18" s="21" t="s">
        <v>67</v>
      </c>
      <c r="D18" s="18"/>
    </row>
    <row r="19" spans="1:4" ht="27.6" x14ac:dyDescent="0.3">
      <c r="A19" s="19">
        <f>A18+1</f>
        <v>17</v>
      </c>
      <c r="B19" s="20" t="s">
        <v>61</v>
      </c>
      <c r="C19" s="21" t="s">
        <v>131</v>
      </c>
      <c r="D19" s="18"/>
    </row>
    <row r="20" spans="1:4" x14ac:dyDescent="0.3">
      <c r="A20" s="19">
        <f t="shared" si="0"/>
        <v>18</v>
      </c>
      <c r="B20" s="20" t="s">
        <v>62</v>
      </c>
      <c r="C20" s="21" t="s">
        <v>63</v>
      </c>
      <c r="D20" s="1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9"/>
  <sheetViews>
    <sheetView zoomScale="75" zoomScaleNormal="75" workbookViewId="0">
      <selection activeCell="L11" sqref="L11"/>
    </sheetView>
  </sheetViews>
  <sheetFormatPr defaultColWidth="9.109375" defaultRowHeight="13.8" x14ac:dyDescent="0.25"/>
  <cols>
    <col min="1" max="1" width="17.109375" style="35" customWidth="1"/>
    <col min="2" max="2" width="79.5546875" style="35" customWidth="1"/>
    <col min="3" max="16384" width="9.109375" style="35"/>
  </cols>
  <sheetData>
    <row r="1" spans="1:4" x14ac:dyDescent="0.25">
      <c r="A1" s="33" t="s">
        <v>43</v>
      </c>
      <c r="B1" s="34" t="s">
        <v>44</v>
      </c>
    </row>
    <row r="2" spans="1:4" x14ac:dyDescent="0.25">
      <c r="A2" s="33" t="s">
        <v>35</v>
      </c>
      <c r="B2" s="36" t="s">
        <v>90</v>
      </c>
    </row>
    <row r="3" spans="1:4" ht="41.4" x14ac:dyDescent="0.25">
      <c r="A3" s="33" t="s">
        <v>36</v>
      </c>
      <c r="B3" s="5" t="s">
        <v>40</v>
      </c>
    </row>
    <row r="4" spans="1:4" x14ac:dyDescent="0.25">
      <c r="A4" s="33" t="s">
        <v>46</v>
      </c>
      <c r="B4" s="5" t="s">
        <v>79</v>
      </c>
      <c r="C4" s="37"/>
    </row>
    <row r="5" spans="1:4" x14ac:dyDescent="0.25">
      <c r="A5" s="33" t="s">
        <v>47</v>
      </c>
      <c r="B5" s="5" t="s">
        <v>91</v>
      </c>
    </row>
    <row r="6" spans="1:4" x14ac:dyDescent="0.25">
      <c r="A6" s="33" t="s">
        <v>10</v>
      </c>
      <c r="B6" s="38">
        <v>0</v>
      </c>
    </row>
    <row r="7" spans="1:4" x14ac:dyDescent="0.25">
      <c r="A7" s="33" t="s">
        <v>41</v>
      </c>
      <c r="B7" s="38">
        <v>0</v>
      </c>
    </row>
    <row r="8" spans="1:4" x14ac:dyDescent="0.25">
      <c r="A8" s="33" t="s">
        <v>12</v>
      </c>
      <c r="B8" s="7" t="s">
        <v>214</v>
      </c>
      <c r="C8" s="173" t="s">
        <v>213</v>
      </c>
      <c r="D8" s="173"/>
    </row>
    <row r="9" spans="1:4" x14ac:dyDescent="0.25">
      <c r="A9" s="33" t="s">
        <v>49</v>
      </c>
      <c r="B9" s="5" t="s">
        <v>92</v>
      </c>
    </row>
    <row r="10" spans="1:4" ht="41.4" x14ac:dyDescent="0.25">
      <c r="A10" s="33" t="s">
        <v>50</v>
      </c>
      <c r="B10" s="36" t="s">
        <v>93</v>
      </c>
    </row>
    <row r="11" spans="1:4" ht="124.2" x14ac:dyDescent="0.25">
      <c r="A11" s="33" t="s">
        <v>51</v>
      </c>
      <c r="B11" s="36" t="s">
        <v>94</v>
      </c>
      <c r="C11" s="39"/>
    </row>
    <row r="12" spans="1:4" x14ac:dyDescent="0.25">
      <c r="A12" s="33" t="s">
        <v>52</v>
      </c>
      <c r="B12" s="5" t="s">
        <v>80</v>
      </c>
    </row>
    <row r="13" spans="1:4" ht="96.6" x14ac:dyDescent="0.25">
      <c r="A13" s="33" t="s">
        <v>95</v>
      </c>
      <c r="B13" s="5" t="s">
        <v>96</v>
      </c>
      <c r="C13" s="39"/>
    </row>
    <row r="14" spans="1:4" ht="41.4" x14ac:dyDescent="0.25">
      <c r="A14" s="33" t="s">
        <v>54</v>
      </c>
      <c r="B14" s="36" t="s">
        <v>97</v>
      </c>
    </row>
    <row r="15" spans="1:4" ht="27.6" x14ac:dyDescent="0.25">
      <c r="A15" s="33" t="s">
        <v>55</v>
      </c>
      <c r="B15" s="5" t="s">
        <v>106</v>
      </c>
    </row>
    <row r="16" spans="1:4" x14ac:dyDescent="0.25">
      <c r="A16" s="33" t="s">
        <v>57</v>
      </c>
      <c r="B16" s="7" t="s">
        <v>58</v>
      </c>
    </row>
    <row r="17" spans="1:3" ht="27.6" x14ac:dyDescent="0.25">
      <c r="A17" s="33" t="s">
        <v>59</v>
      </c>
      <c r="B17" s="5" t="s">
        <v>98</v>
      </c>
    </row>
    <row r="18" spans="1:3" ht="41.4" x14ac:dyDescent="0.25">
      <c r="A18" s="33" t="s">
        <v>61</v>
      </c>
      <c r="B18" s="5" t="s">
        <v>99</v>
      </c>
      <c r="C18" s="37"/>
    </row>
    <row r="19" spans="1:3" x14ac:dyDescent="0.25">
      <c r="A19" s="33" t="s">
        <v>62</v>
      </c>
      <c r="B19" s="5" t="s">
        <v>63</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9"/>
  <sheetViews>
    <sheetView zoomScale="75" zoomScaleNormal="75" workbookViewId="0">
      <selection activeCell="C14" sqref="C14"/>
    </sheetView>
  </sheetViews>
  <sheetFormatPr defaultColWidth="9.109375" defaultRowHeight="13.8" x14ac:dyDescent="0.25"/>
  <cols>
    <col min="1" max="1" width="18.44140625" style="35" customWidth="1"/>
    <col min="2" max="2" width="82.109375" style="35" customWidth="1"/>
    <col min="3" max="3" width="82.5546875" style="35" customWidth="1"/>
    <col min="4" max="16384" width="9.109375" style="35"/>
  </cols>
  <sheetData>
    <row r="1" spans="1:3" x14ac:dyDescent="0.25">
      <c r="A1" s="34" t="s">
        <v>43</v>
      </c>
      <c r="B1" s="34" t="s">
        <v>44</v>
      </c>
    </row>
    <row r="2" spans="1:3" x14ac:dyDescent="0.25">
      <c r="A2" s="33" t="s">
        <v>35</v>
      </c>
      <c r="B2" s="36" t="s">
        <v>90</v>
      </c>
    </row>
    <row r="3" spans="1:3" ht="27.6" x14ac:dyDescent="0.25">
      <c r="A3" s="33" t="s">
        <v>36</v>
      </c>
      <c r="B3" s="36" t="s">
        <v>85</v>
      </c>
      <c r="C3" s="39"/>
    </row>
    <row r="4" spans="1:3" x14ac:dyDescent="0.25">
      <c r="A4" s="33" t="s">
        <v>46</v>
      </c>
      <c r="B4" s="5" t="s">
        <v>86</v>
      </c>
    </row>
    <row r="5" spans="1:3" x14ac:dyDescent="0.25">
      <c r="A5" s="33" t="s">
        <v>47</v>
      </c>
      <c r="B5" s="5" t="s">
        <v>100</v>
      </c>
    </row>
    <row r="6" spans="1:3" x14ac:dyDescent="0.25">
      <c r="A6" s="33" t="s">
        <v>10</v>
      </c>
      <c r="B6" s="7" t="s">
        <v>102</v>
      </c>
    </row>
    <row r="7" spans="1:3" x14ac:dyDescent="0.25">
      <c r="A7" s="33" t="s">
        <v>41</v>
      </c>
      <c r="B7" s="36" t="s">
        <v>27</v>
      </c>
    </row>
    <row r="8" spans="1:3" x14ac:dyDescent="0.25">
      <c r="A8" s="33" t="s">
        <v>12</v>
      </c>
      <c r="B8" s="7" t="s">
        <v>212</v>
      </c>
      <c r="C8" s="173" t="s">
        <v>211</v>
      </c>
    </row>
    <row r="9" spans="1:3" x14ac:dyDescent="0.25">
      <c r="A9" s="33" t="s">
        <v>49</v>
      </c>
      <c r="B9" s="5" t="s">
        <v>92</v>
      </c>
    </row>
    <row r="10" spans="1:3" ht="41.4" x14ac:dyDescent="0.25">
      <c r="A10" s="33" t="s">
        <v>50</v>
      </c>
      <c r="B10" s="5" t="s">
        <v>93</v>
      </c>
    </row>
    <row r="11" spans="1:3" ht="55.2" x14ac:dyDescent="0.25">
      <c r="A11" s="33" t="s">
        <v>51</v>
      </c>
      <c r="B11" s="5" t="s">
        <v>103</v>
      </c>
      <c r="C11" s="37"/>
    </row>
    <row r="12" spans="1:3" x14ac:dyDescent="0.25">
      <c r="A12" s="33" t="s">
        <v>52</v>
      </c>
      <c r="B12" s="5" t="s">
        <v>87</v>
      </c>
    </row>
    <row r="13" spans="1:3" ht="41.4" x14ac:dyDescent="0.25">
      <c r="A13" s="33" t="s">
        <v>95</v>
      </c>
      <c r="B13" s="40" t="s">
        <v>104</v>
      </c>
      <c r="C13" s="39"/>
    </row>
    <row r="14" spans="1:3" x14ac:dyDescent="0.25">
      <c r="A14" s="33" t="s">
        <v>54</v>
      </c>
      <c r="B14" s="36" t="s">
        <v>105</v>
      </c>
    </row>
    <row r="15" spans="1:3" ht="27.6" x14ac:dyDescent="0.25">
      <c r="A15" s="33" t="s">
        <v>55</v>
      </c>
      <c r="B15" s="5" t="s">
        <v>107</v>
      </c>
    </row>
    <row r="16" spans="1:3" x14ac:dyDescent="0.25">
      <c r="A16" s="33" t="s">
        <v>57</v>
      </c>
      <c r="B16" s="7" t="s">
        <v>58</v>
      </c>
      <c r="C16" s="37"/>
    </row>
    <row r="17" spans="1:2" ht="27.6" x14ac:dyDescent="0.25">
      <c r="A17" s="33" t="s">
        <v>59</v>
      </c>
      <c r="B17" s="5" t="s">
        <v>101</v>
      </c>
    </row>
    <row r="18" spans="1:2" x14ac:dyDescent="0.25">
      <c r="A18" s="34" t="s">
        <v>61</v>
      </c>
      <c r="B18" s="5" t="s">
        <v>82</v>
      </c>
    </row>
    <row r="19" spans="1:2" x14ac:dyDescent="0.25">
      <c r="A19" s="34" t="s">
        <v>62</v>
      </c>
      <c r="B19" s="5"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4.3 (4.9)</vt:lpstr>
      <vt:lpstr>F Specific output (4.9.2)(1)</vt:lpstr>
      <vt:lpstr>F Specific result (4.9.2)(1)</vt:lpstr>
      <vt:lpstr>F Specific result (4.9.2)(2)</vt:lpstr>
      <vt:lpstr>F Specific output (4.9.3)(1)</vt:lpstr>
      <vt:lpstr>F Specific result (4.9.3)(1)</vt:lpstr>
      <vt:lpstr>F Specific output 4.9.4 (1)</vt:lpstr>
      <vt:lpstr>F Specific result 4.9.5 (1)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2025-10-13T07:09:16Z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