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S:\24_vp_dep\bendras\10. Projektų administravimas 2014-2020\Stebėsenos rodikliai\2021-2027\VP keitimai\6. Vidurio peržiūra (MRT II)\VRM\15. su nauju koofinansavimu (turės būti patikslinta EK)\"/>
    </mc:Choice>
  </mc:AlternateContent>
  <xr:revisionPtr revIDLastSave="0" documentId="13_ncr:1_{D94A10C0-F6D8-4C59-BB83-60BAB6D05FBF}" xr6:coauthVersionLast="47" xr6:coauthVersionMax="47" xr10:uidLastSave="{00000000-0000-0000-0000-000000000000}"/>
  <bookViews>
    <workbookView xWindow="-108" yWindow="-108" windowWidth="23256" windowHeight="12456" xr2:uid="{00000000-000D-0000-FFFF-FFFF00000000}"/>
  </bookViews>
  <sheets>
    <sheet name="4.8 (4.7)" sheetId="48" r:id="rId1"/>
    <sheet name="F Specific output 4.7.1 (1)" sheetId="49" r:id="rId2"/>
    <sheet name="F Specific result 4.7.1 (1)" sheetId="35" r:id="rId3"/>
    <sheet name="F Specific result 4.7.1 (2)" sheetId="50" r:id="rId4"/>
    <sheet name="F Specific output 4.7.2 (1)" sheetId="51" r:id="rId5"/>
    <sheet name="F Specific output 4.7.2 (2)" sheetId="52" r:id="rId6"/>
    <sheet name="F Specific result 4.7.2 (1)" sheetId="47" r:id="rId7"/>
    <sheet name="F Specific output 4.7.3 (1)" sheetId="45" r:id="rId8"/>
    <sheet name="F Specific output 4.7.3 (2)" sheetId="55" r:id="rId9"/>
    <sheet name="F Specific result 4.7.3 (1)" sheetId="46" r:id="rId10"/>
    <sheet name="F Specific output 4.7.4 (1)" sheetId="56" r:id="rId11"/>
    <sheet name="F Specific result 4.7.4 (1)" sheetId="57"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48" l="1"/>
  <c r="C9" i="48"/>
  <c r="C6" i="48"/>
  <c r="E30" i="48"/>
  <c r="E32" i="48"/>
  <c r="E21" i="48"/>
  <c r="E18" i="48"/>
  <c r="E15" i="48"/>
  <c r="E12" i="48"/>
  <c r="E6" i="48"/>
  <c r="C32" i="48" l="1"/>
  <c r="G62" i="48" l="1"/>
  <c r="G61" i="48"/>
  <c r="D62" i="48"/>
  <c r="D61" i="48"/>
  <c r="M34" i="48" l="1"/>
  <c r="D56" i="48"/>
  <c r="D55" i="48"/>
  <c r="D54" i="48"/>
  <c r="D53" i="48"/>
  <c r="O22" i="48" l="1"/>
  <c r="C54" i="48"/>
  <c r="C53" i="48"/>
  <c r="C52" i="48"/>
  <c r="C51" i="48"/>
  <c r="C50" i="48"/>
  <c r="C49" i="48"/>
  <c r="C47" i="48"/>
  <c r="C48" i="48"/>
  <c r="C56" i="48"/>
  <c r="C55" i="48"/>
  <c r="I56" i="48"/>
  <c r="I55" i="48"/>
  <c r="A56" i="48"/>
  <c r="A55" i="48"/>
  <c r="A54" i="48"/>
  <c r="A53" i="48"/>
  <c r="A52" i="48"/>
  <c r="A51" i="48"/>
  <c r="A50" i="48"/>
  <c r="A49" i="48"/>
  <c r="B49" i="48"/>
  <c r="A48" i="48"/>
  <c r="A47" i="48"/>
  <c r="A46" i="48"/>
  <c r="A45" i="48"/>
  <c r="A44" i="48"/>
  <c r="A43" i="48"/>
  <c r="A42" i="48"/>
  <c r="A41" i="48"/>
  <c r="A40" i="48"/>
  <c r="A4" i="46" l="1"/>
  <c r="A5" i="46" s="1"/>
  <c r="A6" i="46" s="1"/>
  <c r="A7" i="46" s="1"/>
  <c r="A8" i="46" s="1"/>
  <c r="A9" i="46" s="1"/>
  <c r="A10" i="46" s="1"/>
  <c r="A11" i="46" s="1"/>
  <c r="A12" i="46" s="1"/>
  <c r="A13" i="46" s="1"/>
  <c r="A14" i="46" s="1"/>
  <c r="A15" i="46" s="1"/>
  <c r="A16" i="46" s="1"/>
  <c r="A17" i="46" s="1"/>
  <c r="A18" i="46" s="1"/>
  <c r="A19" i="46" s="1"/>
  <c r="A20" i="46" s="1"/>
  <c r="A4" i="55"/>
  <c r="A5" i="55" s="1"/>
  <c r="A6" i="55" s="1"/>
  <c r="A7" i="55" s="1"/>
  <c r="A8" i="55" s="1"/>
  <c r="A9" i="55" s="1"/>
  <c r="A10" i="55" s="1"/>
  <c r="A11" i="55" s="1"/>
  <c r="A12" i="55" s="1"/>
  <c r="A13" i="55" s="1"/>
  <c r="A14" i="55" s="1"/>
  <c r="A15" i="55" s="1"/>
  <c r="A16" i="55" s="1"/>
  <c r="A17" i="55" s="1"/>
  <c r="A18" i="55" s="1"/>
  <c r="A19" i="55" s="1"/>
  <c r="A20" i="55" s="1"/>
  <c r="A4" i="45"/>
  <c r="A5" i="45" s="1"/>
  <c r="A6" i="45" s="1"/>
  <c r="A7" i="45" s="1"/>
  <c r="A8" i="45" s="1"/>
  <c r="A9" i="45" s="1"/>
  <c r="A10" i="45" s="1"/>
  <c r="A11" i="45" s="1"/>
  <c r="A12" i="45" s="1"/>
  <c r="A13" i="45" s="1"/>
  <c r="A14" i="45" s="1"/>
  <c r="A15" i="45" s="1"/>
  <c r="A16" i="45" s="1"/>
  <c r="A17" i="45" s="1"/>
  <c r="A18" i="45" s="1"/>
  <c r="A19" i="45" s="1"/>
  <c r="A20" i="45" s="1"/>
  <c r="A4" i="47"/>
  <c r="A5" i="47" s="1"/>
  <c r="A6" i="47" s="1"/>
  <c r="A7" i="47" s="1"/>
  <c r="A8" i="47" s="1"/>
  <c r="A9" i="47" s="1"/>
  <c r="A10" i="47" s="1"/>
  <c r="A11" i="47" s="1"/>
  <c r="A12" i="47" s="1"/>
  <c r="A13" i="47" s="1"/>
  <c r="A14" i="47" s="1"/>
  <c r="A15" i="47" s="1"/>
  <c r="A16" i="47" s="1"/>
  <c r="A17" i="47" s="1"/>
  <c r="A18" i="47" s="1"/>
  <c r="A19" i="47" s="1"/>
  <c r="A20" i="47" s="1"/>
  <c r="A4" i="52"/>
  <c r="A5" i="52" s="1"/>
  <c r="A6" i="52" s="1"/>
  <c r="A7" i="52" s="1"/>
  <c r="A8" i="52" s="1"/>
  <c r="A9" i="52" s="1"/>
  <c r="A10" i="52" s="1"/>
  <c r="A11" i="52" s="1"/>
  <c r="A12" i="52" s="1"/>
  <c r="A13" i="52" s="1"/>
  <c r="A14" i="52" s="1"/>
  <c r="A15" i="52" s="1"/>
  <c r="A16" i="52" s="1"/>
  <c r="A17" i="52" s="1"/>
  <c r="A18" i="52" s="1"/>
  <c r="A19" i="52" s="1"/>
  <c r="A20" i="52" s="1"/>
  <c r="A4" i="51"/>
  <c r="A5" i="51" s="1"/>
  <c r="A6" i="51" s="1"/>
  <c r="A7" i="51" s="1"/>
  <c r="A8" i="51" s="1"/>
  <c r="A9" i="51" s="1"/>
  <c r="A10" i="51" s="1"/>
  <c r="A11" i="51" s="1"/>
  <c r="A12" i="51" s="1"/>
  <c r="A13" i="51" s="1"/>
  <c r="A14" i="51" s="1"/>
  <c r="A15" i="51" s="1"/>
  <c r="A16" i="51" s="1"/>
  <c r="A17" i="51" s="1"/>
  <c r="A18" i="51" s="1"/>
  <c r="A19" i="51" s="1"/>
  <c r="A20" i="51" s="1"/>
  <c r="A4" i="50"/>
  <c r="A5" i="50" s="1"/>
  <c r="A6" i="50" s="1"/>
  <c r="A7" i="50" s="1"/>
  <c r="A8" i="50" s="1"/>
  <c r="A9" i="50" s="1"/>
  <c r="A10" i="50" s="1"/>
  <c r="A11" i="50" s="1"/>
  <c r="A12" i="50" s="1"/>
  <c r="A13" i="50" s="1"/>
  <c r="A14" i="50" s="1"/>
  <c r="A15" i="50" s="1"/>
  <c r="A16" i="50" s="1"/>
  <c r="A17" i="50" s="1"/>
  <c r="A18" i="50" s="1"/>
  <c r="A19" i="50" s="1"/>
  <c r="A20" i="50" s="1"/>
  <c r="A4" i="35"/>
  <c r="A5" i="35" s="1"/>
  <c r="A6" i="35" s="1"/>
  <c r="A7" i="35" s="1"/>
  <c r="A8" i="35" s="1"/>
  <c r="A9" i="35" s="1"/>
  <c r="A10" i="35" s="1"/>
  <c r="A11" i="35" s="1"/>
  <c r="A12" i="35" s="1"/>
  <c r="A13" i="35" s="1"/>
  <c r="A14" i="35" s="1"/>
  <c r="A15" i="35" s="1"/>
  <c r="A16" i="35" s="1"/>
  <c r="A17" i="35" s="1"/>
  <c r="A18" i="35" s="1"/>
  <c r="A19" i="35" s="1"/>
  <c r="A20" i="35" s="1"/>
  <c r="A4" i="49"/>
  <c r="A5" i="49" s="1"/>
  <c r="A6" i="49" s="1"/>
  <c r="A7" i="49" s="1"/>
  <c r="A8" i="49" s="1"/>
  <c r="A9" i="49" s="1"/>
  <c r="A10" i="49" s="1"/>
  <c r="A11" i="49" s="1"/>
  <c r="A12" i="49" s="1"/>
  <c r="A13" i="49" s="1"/>
  <c r="A14" i="49" s="1"/>
  <c r="A15" i="49" s="1"/>
  <c r="A16" i="49" s="1"/>
  <c r="A17" i="49" s="1"/>
  <c r="A18" i="49" s="1"/>
  <c r="A19" i="49" s="1"/>
  <c r="A20" i="49" s="1"/>
  <c r="D63" i="48" l="1"/>
  <c r="I62" i="48"/>
  <c r="I61" i="48"/>
  <c r="C62" i="48"/>
  <c r="C61" i="48"/>
  <c r="B62" i="48"/>
  <c r="B61" i="48"/>
  <c r="I60" i="48"/>
  <c r="H60" i="48"/>
  <c r="I59" i="48"/>
  <c r="H59" i="48"/>
  <c r="H63" i="48" s="1"/>
  <c r="C60" i="48"/>
  <c r="C59" i="48"/>
  <c r="B60" i="48"/>
  <c r="B59" i="48"/>
  <c r="C35" i="48"/>
  <c r="P34" i="48"/>
  <c r="C34" i="48"/>
  <c r="F32" i="48"/>
  <c r="E35" i="48"/>
  <c r="I63" i="48" l="1"/>
  <c r="F34" i="48"/>
  <c r="B32" i="48"/>
  <c r="G32" i="48"/>
  <c r="G34" i="48" s="1"/>
  <c r="F30" i="48"/>
  <c r="E34" i="48"/>
  <c r="F35" i="48" l="1"/>
  <c r="G30" i="48"/>
  <c r="G35" i="48" s="1"/>
  <c r="B30" i="48"/>
  <c r="I54" i="48" l="1"/>
  <c r="I53" i="48"/>
  <c r="B54" i="48"/>
  <c r="B53" i="48"/>
  <c r="I52" i="48"/>
  <c r="I51" i="48"/>
  <c r="D52" i="48"/>
  <c r="D51" i="48"/>
  <c r="B52" i="48"/>
  <c r="B51" i="48"/>
  <c r="I50" i="48"/>
  <c r="I49" i="48"/>
  <c r="D50" i="48"/>
  <c r="D49" i="48"/>
  <c r="B50" i="48"/>
  <c r="B56" i="48"/>
  <c r="B55" i="48"/>
  <c r="B48" i="48"/>
  <c r="B47" i="48"/>
  <c r="I46" i="48"/>
  <c r="H46" i="48"/>
  <c r="C46" i="48"/>
  <c r="B46" i="48"/>
  <c r="C45" i="48"/>
  <c r="C44" i="48"/>
  <c r="B45" i="48"/>
  <c r="B44" i="48"/>
  <c r="H43" i="48"/>
  <c r="H42" i="48"/>
  <c r="C43" i="48"/>
  <c r="C42" i="48"/>
  <c r="B43" i="48"/>
  <c r="B42" i="48"/>
  <c r="C41" i="48"/>
  <c r="C40" i="48"/>
  <c r="B41" i="48"/>
  <c r="B40" i="48"/>
  <c r="M24" i="48"/>
  <c r="P24" i="48"/>
  <c r="P36" i="48" s="1"/>
  <c r="D57" i="48" l="1"/>
  <c r="I48" i="48"/>
  <c r="I47" i="48"/>
  <c r="I45" i="48"/>
  <c r="I44" i="48"/>
  <c r="I43" i="48"/>
  <c r="I42" i="48"/>
  <c r="I41" i="48"/>
  <c r="I40" i="48"/>
  <c r="H48" i="48"/>
  <c r="C21" i="48"/>
  <c r="O19" i="48"/>
  <c r="H47" i="48" s="1"/>
  <c r="C18" i="48"/>
  <c r="O16" i="48"/>
  <c r="H45" i="48" s="1"/>
  <c r="C15" i="48"/>
  <c r="O13" i="48"/>
  <c r="H44" i="48" s="1"/>
  <c r="C12" i="48"/>
  <c r="F12" i="48" s="1"/>
  <c r="G12" i="48" s="1"/>
  <c r="O9" i="48"/>
  <c r="H41" i="48" s="1"/>
  <c r="O6" i="48"/>
  <c r="H40" i="48" s="1"/>
  <c r="H57" i="48" l="1"/>
  <c r="I57" i="48"/>
  <c r="I65" i="48" s="1"/>
  <c r="J65" i="48" s="1"/>
  <c r="O24" i="48"/>
  <c r="C24" i="48"/>
  <c r="B12" i="48"/>
  <c r="F9" i="48"/>
  <c r="F21" i="48"/>
  <c r="B21" i="48" s="1"/>
  <c r="G21" i="48" s="1"/>
  <c r="C25" i="48"/>
  <c r="E24" i="48"/>
  <c r="F6" i="48"/>
  <c r="F15" i="48"/>
  <c r="G15" i="48" s="1"/>
  <c r="F18" i="48" l="1"/>
  <c r="B18" i="48" s="1"/>
  <c r="G18" i="48" s="1"/>
  <c r="B15" i="48"/>
  <c r="F25" i="48"/>
  <c r="B9" i="48"/>
  <c r="G9" i="48" s="1"/>
  <c r="B6" i="48"/>
  <c r="G6" i="48" s="1"/>
  <c r="E25" i="48"/>
  <c r="F24" i="48" l="1"/>
</calcChain>
</file>

<file path=xl/sharedStrings.xml><?xml version="1.0" encoding="utf-8"?>
<sst xmlns="http://schemas.openxmlformats.org/spreadsheetml/2006/main" count="725" uniqueCount="210">
  <si>
    <t>Ministry of Social Security and Labour</t>
  </si>
  <si>
    <t>Action</t>
  </si>
  <si>
    <t>Total allocation at action level (indicative)</t>
  </si>
  <si>
    <t>EU Amount (EUR)</t>
  </si>
  <si>
    <t>Intervention field</t>
  </si>
  <si>
    <t xml:space="preserve">allocation 2021- 2027 used for calculation of 2029 target </t>
  </si>
  <si>
    <t>Indicator</t>
  </si>
  <si>
    <t>Category of region</t>
  </si>
  <si>
    <t>Fund</t>
  </si>
  <si>
    <t>M.U.</t>
  </si>
  <si>
    <t>Baseline</t>
  </si>
  <si>
    <t xml:space="preserve">Milestone 2024 </t>
  </si>
  <si>
    <t>Target 2029</t>
  </si>
  <si>
    <t>Data source</t>
  </si>
  <si>
    <t>Methodology for calculating the values for the indicator</t>
  </si>
  <si>
    <t>code and name</t>
  </si>
  <si>
    <t>co-financing rate (Eur.)</t>
  </si>
  <si>
    <t>Amount (EU+ national)(Eur.)</t>
  </si>
  <si>
    <t>Code</t>
  </si>
  <si>
    <t>Name</t>
  </si>
  <si>
    <t>value</t>
  </si>
  <si>
    <t>Year</t>
  </si>
  <si>
    <t>n/a</t>
  </si>
  <si>
    <t>Projektų duomenys</t>
  </si>
  <si>
    <t>Specific  result</t>
  </si>
  <si>
    <t>Specific result</t>
  </si>
  <si>
    <t>percentage</t>
  </si>
  <si>
    <t xml:space="preserve"> Specific result</t>
  </si>
  <si>
    <t>-</t>
  </si>
  <si>
    <t>Capital region</t>
  </si>
  <si>
    <t>MWR</t>
  </si>
  <si>
    <t>Mid-West Region</t>
  </si>
  <si>
    <t>ESF+</t>
  </si>
  <si>
    <t>Indicator code</t>
  </si>
  <si>
    <t>Indicator name</t>
  </si>
  <si>
    <t>Indicator M.U.</t>
  </si>
  <si>
    <t>Indicator baseline value</t>
  </si>
  <si>
    <t>Indicator baseline year</t>
  </si>
  <si>
    <t>persons</t>
  </si>
  <si>
    <t>Row ID</t>
  </si>
  <si>
    <t>Field</t>
  </si>
  <si>
    <t>Indicator metadata</t>
  </si>
  <si>
    <t>P.S.</t>
  </si>
  <si>
    <t>Measurement unit</t>
  </si>
  <si>
    <t>Type of indicator</t>
  </si>
  <si>
    <t>Milestone 2024</t>
  </si>
  <si>
    <t>Policy objective</t>
  </si>
  <si>
    <t>Specific objective</t>
  </si>
  <si>
    <t>Definition and concepts</t>
  </si>
  <si>
    <t>Data collection</t>
  </si>
  <si>
    <t>Time measurement achieved</t>
  </si>
  <si>
    <t>Aggregation issues</t>
  </si>
  <si>
    <t>Reporting</t>
  </si>
  <si>
    <t>Reporting by specific objective Forecast for achieved values, cumulative to date (CPR Annex VII, Table 3A)</t>
  </si>
  <si>
    <t>References</t>
  </si>
  <si>
    <t>No references</t>
  </si>
  <si>
    <t>Corresponding corporate indicator</t>
  </si>
  <si>
    <t>Not required, specific product indicator</t>
  </si>
  <si>
    <t>Notes</t>
  </si>
  <si>
    <t>Examples</t>
  </si>
  <si>
    <t>No examples</t>
  </si>
  <si>
    <t>R.S.</t>
  </si>
  <si>
    <t xml:space="preserve">Capital region –  30
Mid-West region – 30
</t>
  </si>
  <si>
    <t>Reporting by specific objective Forecast for achieved values, cumulative to date (CPR Annex VII, Table 6A)</t>
  </si>
  <si>
    <t xml:space="preserve">Capital region –  60
Mid-West region – 60
</t>
  </si>
  <si>
    <t xml:space="preserve">Capital region – 0
Mid-West region – 0
</t>
  </si>
  <si>
    <t xml:space="preserve">Capital region – 2
Mid-West region – 3
</t>
  </si>
  <si>
    <t xml:space="preserve">Capital region – 85 
Mid-West region – 85
</t>
  </si>
  <si>
    <t>Not required, specific result indicator</t>
  </si>
  <si>
    <t xml:space="preserve">Capital region – 30 
Mid-West region – 30
</t>
  </si>
  <si>
    <t>Minitry of interior</t>
  </si>
  <si>
    <t>CLLD projects that were implemented by NGOs and (or) with a partner(BIVP projektai, kuriuos įgyvendino NVO ir (arba) kurie įgyvendinti kartu su partneriu)</t>
  </si>
  <si>
    <t>Number</t>
  </si>
  <si>
    <t>Data from projects</t>
  </si>
  <si>
    <t xml:space="preserve">It is assumed that the average value of a project, implemented by NGO or with a partner will match the average value of projects that are funded in relation with a goal 8.6.1 of Operational Programme for the European Union Funds' Investments in 2014-2020 (EUR 37 555 thousand) (hereinafter - Programme). A target value of the indicator in 2029 is calculated by dividing the expected amount of allocated funds by EUR 37 555 thousand (24 446 689,41 / 37 555 = 650). According to the Programme implementation data the actual implementation of, local development strategies started only in the second half of the fifth year of the 2014-2020 period. Therefore it is planned that in 2024 (the third year of 2021-2027 period) the milestone value will be 0 (zero).  </t>
  </si>
  <si>
    <t>Percent</t>
  </si>
  <si>
    <t xml:space="preserve">CLLD projects that were implemented by NGOs and (or) with a partner (BIVP projektai, kuriuos įgyvendino NVO ir (arba) kurie įgyvendinti kartu su partneriu) </t>
  </si>
  <si>
    <t xml:space="preserve">It is assumed that the average value of a project, implemented by NGO or with a partner will match the average value of projects that are funded in relation with a goal 8.6.1 of Operational Programme for the European Union Funds' Investments in 2014-2020 (EUR 37 555 thousand) (hereinafter - Programme). A target value of the indicator in 2029 is calculated by dividing the expected amount of allocated funds by EUR 37 555 thousand (4 927 622 / 37 555 ≈ 131). According to the Programme implementation data the actual implementation of, local development strategies started only in the second half of the fifth year of the 2014-2020 period. Therefore it is planned that in 2024 (the third year of 2021-2027 period) the milestone value will be 0 (zero). </t>
  </si>
  <si>
    <t>Capital</t>
  </si>
  <si>
    <r>
      <t xml:space="preserve">Participants of CLLD project activities, who after participation in  activities further participate in labour market and (or)  activities dedicated to social integration (BIVP projektų veiklų dalyviai, kurie  po dalyvavimo  veiklose </t>
    </r>
    <r>
      <rPr>
        <sz val="11"/>
        <color rgb="FFFF0000"/>
        <rFont val="Calibri"/>
        <family val="2"/>
        <charset val="186"/>
      </rPr>
      <t xml:space="preserve"> </t>
    </r>
    <r>
      <rPr>
        <sz val="11"/>
        <color rgb="FF000000"/>
        <rFont val="Calibri"/>
        <family val="2"/>
        <charset val="186"/>
      </rPr>
      <t xml:space="preserve"> toliau dalyvauja socialinei integracijai skirtose  veiklose ir (ar) darbo rinkoje). </t>
    </r>
  </si>
  <si>
    <t>Participants of CLLD project activities, who after participation in  activities further participate in labour market and (or)  activities dedicated to social integration  (BIVP projektų veiklų dalyviai, kurie  po dalyvavimo  veiklose toliau dalyvauja  socialinei  integracijai skirtose  veiklose ir (ar) darbo rinkoje)</t>
  </si>
  <si>
    <t>Specific</t>
  </si>
  <si>
    <t>CLLD projects that were implemented by NGOs and (or) with a partner(BIVP projektai, kuriuos įgyvendino NVO ir (arba) kurie įgyvendinti kartu su partneriu )</t>
  </si>
  <si>
    <t>Output</t>
  </si>
  <si>
    <t xml:space="preserve">PO4 </t>
  </si>
  <si>
    <t xml:space="preserve"> 4.7. Fostering active inclusion with a view to promoting equal opportunities, non-discrimination and active participation, and improving employability, in particular for disadvantaged groups</t>
  </si>
  <si>
    <t>Number of projects implemented under the community-led local development approach ESF+ by non-governmental organisations and/or implemented by the project promoter with at least one partner. The same project is counted once.</t>
  </si>
  <si>
    <t>supported projects</t>
  </si>
  <si>
    <t>Time measurement for achieved vaue</t>
  </si>
  <si>
    <t>The indicator shall be deemed to have been achieved by the approval of the project implementation report.</t>
  </si>
  <si>
    <t xml:space="preserve"> The same project is counted once</t>
  </si>
  <si>
    <t xml:space="preserve">Rule 1: Reporting by specific objective Forecast for selected projects and achieved values, both cumulative to date (CPR Annex VII, Table 3A). </t>
  </si>
  <si>
    <t>Not required. specific output indicator</t>
  </si>
  <si>
    <t>percent</t>
  </si>
  <si>
    <t>result</t>
  </si>
  <si>
    <t xml:space="preserve">Participants of implemented CLLD projects and/or projects which are still under impementation, who continue to participate in activities aimed at reducing their social exclusion or risk of social exclusion and/or taking part in the labour market (i.e. self-employed, employed and/or doing business) 6 months (180 calendar days) after their participation in ESF+ activities.
</t>
  </si>
  <si>
    <t xml:space="preserve">During the implementation of the project, the project promoter and, upon completion of the project, the former project promoter interviews the project participants who had completed participation in the activities of the CLLD project in 6 months or earlier and records the result achieved in the project implementation report or in the report after the completion of the project. It shall be considered that a person continues to participate in social inclusion activities and/or the labour market if the interviewed person declares that he participates in social inclusion activities and/or the labour market for at least 3 months during the period from the end of his participation in the project activities until his participation in survey.
</t>
  </si>
  <si>
    <t>The achieved value of the monitoring indicator shall be determined by the approval of the project implementation report or report after the end of the project, which records the result of the survey of project participants</t>
  </si>
  <si>
    <t xml:space="preserve"> The same participant shall be counted once</t>
  </si>
  <si>
    <t>Rule 1: Reporting by specific objective Forecast for selected projects and achieved values, both cumulative to date (CPR Annex VII, Table 6A).</t>
  </si>
  <si>
    <t>Not required. specific result  indicator</t>
  </si>
  <si>
    <t xml:space="preserve"> Related with common output indicator “Total number of participants”</t>
  </si>
  <si>
    <t>Participants of CLLD project activities, who after participation in  activities further participate in labour market and (or)  activities dedicated to social integration  (BIVP projektų veiklų dalyviai, kurie  po dalyvavimo   veiklose toliau dalyvauja  socialinei  integracijai skirtose  veiklose ir (ar) darbo rinkoje)</t>
  </si>
  <si>
    <t xml:space="preserve">Percentage of disadvantaged persons at social risk (exclusion) who maintain that the services had a positive impact (Socialiai pažeidžiamų, socialinę riziką (atskirtį) patiriančių asmenų, kurie teigia, kad paslaugos padarė teigiamą poveikį, dalis)
</t>
  </si>
  <si>
    <t>Survey data</t>
  </si>
  <si>
    <t>Project data</t>
  </si>
  <si>
    <t>Persons who participated in the activities providing knowledge and/or competences on equality between women and men and protection against domestic violence (Asmenys, dalyvavę  veiklose, suteikiančiose žinias ir (ar) gebėjimus moterų ir vyrų lygybės bei apsaugos nuo smurto artimoje aplinkoje srityse)</t>
  </si>
  <si>
    <t>Disadvantaged persons at social risk (exclusion)</t>
  </si>
  <si>
    <t>4. A more social Lithuania</t>
  </si>
  <si>
    <t>4.7. Fostering active inclusion with a view to promoting equal opportunities and active participation, and improving employability</t>
  </si>
  <si>
    <t>The indicator is deemed to be achieved when a person participates in at least one activity and is included in the list of participants of the project for the first time.</t>
  </si>
  <si>
    <t>Disadvantaged persons at social risk (excluded) participating in the activities are summed up. Tas pats 
The same person who participates in several activities under the same project is counted once. Duplications are eliminated at the project level.</t>
  </si>
  <si>
    <t>Related to the result indicators “Percentage of disadvantaged persons at social risk (exclusion) who started volunteering, learning, job-seeking or employment including voluntary work after participation” and “Percentage of disadvantaged persons at social risk (exclusion) who maintain that the services had a positive impact”</t>
  </si>
  <si>
    <t>Percentage of disadvantaged persons at social risk (exclusion) who started volunteering, learning, job-seeking or employment including voluntary work after participation</t>
  </si>
  <si>
    <t>Result</t>
  </si>
  <si>
    <t>Disadvantaged persons mean persons (families) who are more sensitive to social, economic challenges and risks and have fewer resources to successfully deal with them. Disadvantaged persons may also be considered as persons at social risk and socially excluded persons (source: Action Plan for Increasing Social Inclusion for 2020–2023). 
Socially excluded persons mean persons (families) who for some reasons are excluded from different areas of social life. Persons at social exclusion may also be persons at social risk and disadvantaged persons (source: Action Plan for Increasing Social Inclusion for 2020–2023). 
Persons at social risk mean persons (families) affected by factors and circumstances that cause or threaten their social exclusion: inadequate social skills or lack of social skills of adult family members to properly take care of and raise minor children (adopted children); a failure to ensure comprehensive physical, mental, spiritual, moral development and family security conditions for minor children (adopted children); psychological, physical or sexual abuse; violence; exploitation of trafficking in human beings; involvement or inclination to engage in criminal activity; abuse of alcohol, narcotic or psychotropic substances; alcohol, narcotic, psychotropic, gambling addiction; begging, hiking or homelessness; insufficient motivation or lack of motivation to participate in the labour market. Persons at social risk may at the same time be considered to be both socially excluded and disadvantaged (source: Action Plan for Increasing Social Inclusion for 2020–2023)
Person who started volunteering means a person who has signed the voluntary work agreement.
Person who started training means a person who did not undergo training anywhere before starting participation in the activities and started training under a formal or non-formal education programme after finishing participating in the activities. A person is deemed to have started training when an education agreement is signed or a person is included in the lists of training participants (when implementation of the formal or non-formal education is started later than 28 calendar days from the date of the end of participation in the activities). The source of funding of education is not important.
Person who started seeking a job means a person who: 1) was newly registered as a job-seeker by public employment services; 2) signed an agreement on intermediation in provision of employment services; or 3) actively seeks a job by himself/herself, i.e. has published his/her curriculum vitae on the website of at least one employment service.
Person who started employment means a person who has become an employee, civil servant or self-employed person.</t>
  </si>
  <si>
    <t>The indicator is deemed to be achieved when a person started volunteering (is engaged in volunteering), started to seek a job (seeks a job), started training (undergoes training) or started employment (is employed) including self-employment not later than within 4 weeks (28 calendar days) from participation in the activities). The persons who status has changed after participation in the activities, i.e. when they started to participate in the activities they were not engaged in volunteering and/or did not seek a job and/or did not had training and/or were unemployed or inactive, are counted.</t>
  </si>
  <si>
    <t>The percentage of disadvantaged persons at social risk (exclusion) who started volunteering, started to seek a job (seeks a job), started training (undergoes training) or started employment (is employed) including self-employment after participation in the activities as compared with all disadvantaged persons at social risk (exclusion) is counted.</t>
  </si>
  <si>
    <t>Related to the output indicator “Disadvantaged persons at social risk (exclusion)”</t>
  </si>
  <si>
    <t>Percentage of disadvantaged persons at social risk (exclusion) who claim that the services had a positive impact</t>
  </si>
  <si>
    <t>The value of the indicator is determined on the basis of a representative survey of disadvantaged persons at social risk (exclusion) each current calendar year. The services are deemed to have had a positive impact on the person if the respondent declares this in accordance with the methodology for survey on an impact of services on persons belonging to the target group.</t>
  </si>
  <si>
    <t>The percentage of disadvantaged persons at social risk (exclusion) who claim that the services had a positive impact on them established by means of a survey as compared with the total number of disadvantaged persons at social risk (exclusion) who received the services.
The total number of the recipients of the services is determined on the basis of the output indicator “Disadvantaged persons at social risk (exclusion)”.</t>
  </si>
  <si>
    <t>Related to the output indicator “Disadvantaged persons at social risk (exclusion)”  asmenys“</t>
  </si>
  <si>
    <t>Implemented information campaigns aimed at promotion of equality between women and men and improvement of protection against domestic violence</t>
  </si>
  <si>
    <t>The indicator is deemed to be achieved when the project promoter fully implements the planned information campaign, i.e. all its activities and provides documents supporting implementation of the information campaign to the implementing body</t>
  </si>
  <si>
    <t>The implemented information campaigns are counted</t>
  </si>
  <si>
    <t>Persons who participated in the activities providing knowledge and/or competences on equality between women and men and protection against domestic violence</t>
  </si>
  <si>
    <t>The indicator is deemed to be achieved when in the course of implementation of the project activities the person is included in the list of participants of the activities providing knowledge and/or competences on equality between women and men and protection against domestic violence for the first time</t>
  </si>
  <si>
    <t xml:space="preserve">The persons who participated in the activities providing knowledge and/or competences on equality between women and men and protection against domestic violence, i.e. were included in the lists of participants, are counted. The same person who participates in several activities under the same project is counted once. </t>
  </si>
  <si>
    <t>Related to the result indicator “Percentage of persons who after participation in the activities providing knowledge and/or competences on equality between women and men and protection against domestic violence acquired competences”</t>
  </si>
  <si>
    <t>Percentage of persons who after participation in the activities providing knowledge and/or competences on equality between women and men and protection against domestic violence acquired competences</t>
  </si>
  <si>
    <r>
      <rPr>
        <b/>
        <sz val="11"/>
        <color rgb="FF000000"/>
        <rFont val="Times New Roman"/>
        <family val="1"/>
      </rPr>
      <t>Equal opportunities for women and men</t>
    </r>
    <r>
      <rPr>
        <sz val="11"/>
        <color rgb="FF000000"/>
        <rFont val="Times New Roman"/>
        <family val="1"/>
        <charset val="186"/>
      </rPr>
      <t xml:space="preserve">  means the implementation of human rights guaranteed in international documents on human and civil rights and in laws of the Republic of Lithuania (source: Republic of Lithuania Law on Equal Opportunities for Women and Men). 
</t>
    </r>
    <r>
      <rPr>
        <b/>
        <sz val="11"/>
        <color rgb="FF000000"/>
        <rFont val="Times New Roman"/>
        <family val="1"/>
      </rPr>
      <t xml:space="preserve">Domestic environment </t>
    </r>
    <r>
      <rPr>
        <sz val="11"/>
        <color rgb="FF000000"/>
        <rFont val="Times New Roman"/>
        <family val="1"/>
        <charset val="186"/>
      </rPr>
      <t xml:space="preserve">means the environment comprising the persons currently or previously linked by marriage, partnership, affinity or other close relations, also the persons having a common domicile and a common household (source: Republic of Lithuania Law on Protection against Domestic Violence)
</t>
    </r>
    <r>
      <rPr>
        <b/>
        <sz val="11"/>
        <color rgb="FF000000"/>
        <rFont val="Times New Roman"/>
        <family val="1"/>
      </rPr>
      <t>Violence</t>
    </r>
    <r>
      <rPr>
        <sz val="11"/>
        <color rgb="FF000000"/>
        <rFont val="Times New Roman"/>
        <family val="1"/>
        <charset val="186"/>
      </rPr>
      <t xml:space="preserve"> means an intentional physical, mental, sexual, economic or another influence exerted on a person by an act or omission as a result whereof the person suffers physical, property or non-pecuniary damage (source: Republic of Lithuania Law on Protection against Domestic Violence)
</t>
    </r>
    <r>
      <rPr>
        <b/>
        <sz val="11"/>
        <color rgb="FF000000"/>
        <rFont val="Times New Roman"/>
        <family val="1"/>
      </rPr>
      <t xml:space="preserve">Activity </t>
    </r>
    <r>
      <rPr>
        <sz val="11"/>
        <color rgb="FF000000"/>
        <rFont val="Times New Roman"/>
        <family val="1"/>
      </rPr>
      <t>means</t>
    </r>
    <r>
      <rPr>
        <sz val="11"/>
        <color rgb="FF000000"/>
        <rFont val="Times New Roman"/>
        <family val="1"/>
        <charset val="186"/>
      </rPr>
      <t xml:space="preserve"> activity under the project financed by the European Social Fund Plus.
</t>
    </r>
    <r>
      <rPr>
        <b/>
        <sz val="11"/>
        <color rgb="FF000000"/>
        <rFont val="Times New Roman"/>
        <family val="1"/>
      </rPr>
      <t>Competence</t>
    </r>
    <r>
      <rPr>
        <sz val="11"/>
        <color rgb="FF000000"/>
        <rFont val="Times New Roman"/>
        <family val="1"/>
        <charset val="186"/>
      </rPr>
      <t xml:space="preserve"> means capability to perform a certain activity on the basis of the entirety of acquired knowledge, abilities, skills and values (source: Republic of Lithuania Law on Education).</t>
    </r>
  </si>
  <si>
    <t>The indicator is deemed to be achieved when a person receives a certificate and/or another document evidencing that the person has acquired a competence not later than within 4 weeks (28 calendar days) from participation in the activities.</t>
  </si>
  <si>
    <t>Percentage of persons who after participation in the activities providing knowledge and/or competences on equality between women and men and protection against domestic violence acquired competences is counted. The total number of the persons who participated is obtained taking into account the value of the indicator “Persons who after participation in the activities providing knowledge and/or competences on equality between women and men and protection against domestic violence”.</t>
  </si>
  <si>
    <t>Related to the output indicator “Persons who after participation in the activities providing knowledge and/or competences on equality between women and men and protection against domestic violence”.</t>
  </si>
  <si>
    <t>Developed and being implemented national volunteering model</t>
  </si>
  <si>
    <r>
      <rPr>
        <b/>
        <sz val="11"/>
        <color rgb="FF000000"/>
        <rFont val="Times New Roman"/>
        <family val="1"/>
      </rPr>
      <t>National volunteering model</t>
    </r>
    <r>
      <rPr>
        <sz val="11"/>
        <color rgb="FF000000"/>
        <rFont val="Times New Roman"/>
        <family val="1"/>
        <charset val="186"/>
      </rPr>
      <t xml:space="preserve"> means voluntary activity organisation, competence assessment, management, implementation solutions upon implementation of which a systematic volunteering programme is prepared.
</t>
    </r>
    <r>
      <rPr>
        <b/>
        <sz val="11"/>
        <color rgb="FF000000"/>
        <rFont val="Times New Roman"/>
        <family val="1"/>
      </rPr>
      <t>Volunteering</t>
    </r>
    <r>
      <rPr>
        <sz val="11"/>
        <color rgb="FF000000"/>
        <rFont val="Times New Roman"/>
        <family val="1"/>
        <charset val="186"/>
      </rPr>
      <t xml:space="preserve"> means socially useful activities carried out by a volunteer free of charge, the conditions whereof are set by an agreement between the volunteer and volunteer organiser (source: Republic of Lithuania Law on Volunteering)
</t>
    </r>
  </si>
  <si>
    <t>The indicator is deemed to be achieved when the description of the procedure for the national volunteering model is approved and at least one agreement on volunteering carried out according to the national volunteering model is signed</t>
  </si>
  <si>
    <t>The developed and being implemented national model of volunteering is calculated by recording the documents confirming the achievement of the indicator</t>
  </si>
  <si>
    <t>Persons carrying out voluntary activities according to the national volunteering model</t>
  </si>
  <si>
    <r>
      <rPr>
        <b/>
        <sz val="11"/>
        <color rgb="FF000000"/>
        <rFont val="Times New Roman"/>
        <family val="1"/>
      </rPr>
      <t xml:space="preserve">National volunteering model </t>
    </r>
    <r>
      <rPr>
        <sz val="11"/>
        <color rgb="FF000000"/>
        <rFont val="Times New Roman"/>
        <family val="1"/>
        <charset val="186"/>
      </rPr>
      <t xml:space="preserve">means voluntary activity organisation, competence assessment, management, implementation solutions upon implementation of which a systematic volunteering programme is prepared.
</t>
    </r>
    <r>
      <rPr>
        <b/>
        <sz val="11"/>
        <color rgb="FF000000"/>
        <rFont val="Times New Roman"/>
        <family val="1"/>
      </rPr>
      <t>Volunteering</t>
    </r>
    <r>
      <rPr>
        <sz val="11"/>
        <color rgb="FF000000"/>
        <rFont val="Times New Roman"/>
        <family val="1"/>
        <charset val="186"/>
      </rPr>
      <t xml:space="preserve"> means socially useful activities carried out by a volunteer free of charge, the conditions whereof are set by an agreement between the volunteer and volunteer organiser (source: Republic of Lithuania Law on Volunteering)
</t>
    </r>
    <r>
      <rPr>
        <b/>
        <sz val="11"/>
        <color rgb="FF000000"/>
        <rFont val="Times New Roman"/>
        <family val="1"/>
      </rPr>
      <t>Person carrying out voluntary activities</t>
    </r>
    <r>
      <rPr>
        <sz val="11"/>
        <color rgb="FF000000"/>
        <rFont val="Times New Roman"/>
        <family val="1"/>
        <charset val="186"/>
      </rPr>
      <t xml:space="preserve"> is deemed to be a person who signs an agreement on volunteering and provides at least one model activity performance schedule</t>
    </r>
  </si>
  <si>
    <t>The indicator is deemed to be achieved when the person signs an agreement on volunteering and provides at least one model activity performance schedule.</t>
  </si>
  <si>
    <t>The persons carrying out volunteering are summed up. The same person who participated in several activities under the same project is counted once. Duplications are eliminated at the project level.</t>
  </si>
  <si>
    <t>Related to the result indicator “Percentage of persons who successfully completed volunteering according to the national volunteering model”</t>
  </si>
  <si>
    <t>Percentage of persons who successfully completed volunteering according to the national volunteering model</t>
  </si>
  <si>
    <t xml:space="preserve">Result </t>
  </si>
  <si>
    <r>
      <rPr>
        <b/>
        <sz val="11"/>
        <color rgb="FF000000"/>
        <rFont val="Times New Roman"/>
        <family val="1"/>
      </rPr>
      <t xml:space="preserve">National volunteering model </t>
    </r>
    <r>
      <rPr>
        <sz val="11"/>
        <color rgb="FF000000"/>
        <rFont val="Times New Roman"/>
        <family val="1"/>
        <charset val="186"/>
      </rPr>
      <t xml:space="preserve">means voluntary activity organisation, competence assessment, management, implementation solutions upon implementation of which a systematic volunteering programme is prepared.
</t>
    </r>
    <r>
      <rPr>
        <b/>
        <sz val="11"/>
        <color rgb="FF000000"/>
        <rFont val="Times New Roman"/>
        <family val="1"/>
      </rPr>
      <t>Volunteering</t>
    </r>
    <r>
      <rPr>
        <sz val="11"/>
        <color rgb="FF000000"/>
        <rFont val="Times New Roman"/>
        <family val="1"/>
        <charset val="186"/>
      </rPr>
      <t xml:space="preserve"> means socially useful activities carried out by a volunteer free of charge, the conditions whereof are set by an agreement between the volunteer and volunteer organiser (source: Republic of Lithuania Law on Volunteering)
</t>
    </r>
    <r>
      <rPr>
        <b/>
        <sz val="11"/>
        <color rgb="FF000000"/>
        <rFont val="Times New Roman"/>
        <family val="1"/>
      </rPr>
      <t xml:space="preserve">Person who successfully completed volunteering </t>
    </r>
    <r>
      <rPr>
        <sz val="11"/>
        <color rgb="FF000000"/>
        <rFont val="Times New Roman"/>
        <family val="1"/>
        <charset val="186"/>
      </rPr>
      <t>according to the national volunteering model is deemed to be a person who receives a document recognising the competences after involvement in volunteering.</t>
    </r>
  </si>
  <si>
    <t>The indicator is deemed to be achieved when the person receives a document recognising the competences after involvement in volunteering.</t>
  </si>
  <si>
    <t xml:space="preserve">The percentage of persons who successfully completed volunteering (received the supporting document) according to the national volunteering model as compared with all persons who carried out voluntary activity according to the national volunteering model is calculated. </t>
  </si>
  <si>
    <t>Related to the output indicator “Persons carrying out voluntary activities according to the national volunteering model”</t>
  </si>
  <si>
    <t>The preliminary amount of EUR 1,500,000 is to be allocated for development of the national volunteering model in the whole Lithuania. The amount has been calculated taking into account the components necessary for development and implementation of the model (trainings, seminars, round tables, consultations, researches, IT tool etc.). The national volunteering model will include accreditation of organisations, strengthening and recognition of volunteering management, reinforcing competences of organisations, creation of a network of organisations, assessment of the competences acquired in volunteering, communication and publicity, testing of implementation of the model and other activities contributing to development of the national volunteering model, ensuring and implementation of quality.
The amount of EUR 1,402,350.00  which makes 38.67 percent of the funds planned for investment direction 4.7.3 in the Mid-West Region of Lithuania (EUR 3,626,312) and  93.49 percent of the total amount to be allocated for the model will be allocated for achievement of the indicator in the Mid-West Region of Lithuania (EUR 1,500,000.00*93.49/100=1,402,350.00).
*The model to be development will cover the entire Lithuania; thus, the funds are planned in the Capital Region and the Mid-West Region of Lithuania; nevertheless, the value of the indicator is estimated only for the Capital Region.</t>
  </si>
  <si>
    <r>
      <rPr>
        <b/>
        <sz val="11"/>
        <rFont val="Calibri"/>
        <family val="2"/>
        <charset val="186"/>
        <scheme val="minor"/>
      </rPr>
      <t>152</t>
    </r>
    <r>
      <rPr>
        <sz val="11"/>
        <rFont val="Calibri"/>
        <family val="2"/>
        <charset val="186"/>
        <scheme val="minor"/>
      </rPr>
      <t xml:space="preserve"> Measures to promote equal opportunities and active participation in society (Priemonės, kuriomis skatinamos lygios galimybės ir aktyvus dalyvavimas visuomenėje)</t>
    </r>
  </si>
  <si>
    <r>
      <rPr>
        <b/>
        <sz val="11"/>
        <rFont val="Calibri"/>
        <family val="2"/>
      </rPr>
      <t>152</t>
    </r>
    <r>
      <rPr>
        <sz val="11"/>
        <rFont val="Calibri"/>
        <family val="2"/>
      </rPr>
      <t xml:space="preserve"> Measures to promote equal opportunities and active participation in society (Priemonės, kuriomis skatinamos lygios galimybės ir aktyvus dalyvavimas visuomenėje)</t>
    </r>
  </si>
  <si>
    <r>
      <rPr>
        <b/>
        <sz val="11"/>
        <rFont val="Calibri"/>
        <family val="2"/>
        <charset val="186"/>
        <scheme val="minor"/>
      </rPr>
      <t xml:space="preserve">153 </t>
    </r>
    <r>
      <rPr>
        <sz val="11"/>
        <rFont val="Calibri"/>
        <family val="2"/>
        <charset val="186"/>
        <scheme val="minor"/>
      </rPr>
      <t xml:space="preserve">Pathways to integration and re entry into employment for disadvantaged people (Būdai integruoti palankių sąlygų neturinčius asmenis ir grąžinti juos į darbo rinką )
</t>
    </r>
    <r>
      <rPr>
        <b/>
        <sz val="11"/>
        <color rgb="FF0070C0"/>
        <rFont val="Calibri"/>
        <family val="2"/>
        <charset val="186"/>
        <scheme val="minor"/>
      </rPr>
      <t/>
    </r>
  </si>
  <si>
    <t xml:space="preserve"> Specific output</t>
  </si>
  <si>
    <t>number</t>
  </si>
  <si>
    <t>specific output</t>
  </si>
  <si>
    <t>Policy objective - 4. A  more social and inclusive Europe implementing the European Pillar of Social Rights</t>
  </si>
  <si>
    <r>
      <t xml:space="preserve">The amount of EUR 235,100 which makes 39.7 percent of the funds planned for investment direction 4.7.2 in the Capital Region (EUR 592,636) is allocated for achievement of the indicator. It is planned that at least two information campaigns aimed at changing public attitudes towards gender equality and domestic violence prevention will be implemented. The amount has been determined on the basis of the funds of awareness raising campaigns implemented during the period of 2014–2020 and the forecasted inflation. It is preliminarily planned that the average amount of one information campaign will be around EUR 117,550 (117,550*2=235,100). The interim value of the indicator is not estimated taking into account the type of activities, i.e. it is planned that at least one information campaign will be started but will not be fully implemented till 2024.
</t>
    </r>
    <r>
      <rPr>
        <i/>
        <sz val="11"/>
        <rFont val="Calibri"/>
        <family val="2"/>
        <charset val="186"/>
        <scheme val="minor"/>
      </rPr>
      <t>Also it is planned to allocate the amount of EUR 60,000 for a pilot project in one municipality.</t>
    </r>
    <r>
      <rPr>
        <sz val="11"/>
        <rFont val="Calibri"/>
        <family val="2"/>
        <charset val="186"/>
        <scheme val="minor"/>
      </rPr>
      <t xml:space="preserve">
</t>
    </r>
  </si>
  <si>
    <t xml:space="preserve">Capital region – 725
Mid-West region – 2,542
</t>
  </si>
  <si>
    <t xml:space="preserve">Capital region – 3,627
Mid-West region – 12,709
</t>
  </si>
  <si>
    <t xml:space="preserve">Capital region – 149
Mid-West region – 933
</t>
  </si>
  <si>
    <t xml:space="preserve">Capital region – 745
Mid-West region – 4,664
</t>
  </si>
  <si>
    <t xml:space="preserve">Capital region – 138
Mid-West region – 484
</t>
  </si>
  <si>
    <t xml:space="preserve">Capital region – 1,377
Mid-West region – 4,835
</t>
  </si>
  <si>
    <t>Capital Region – n/a 
Mid-West Region – n/a</t>
  </si>
  <si>
    <t xml:space="preserve">The value of the indicator has been determined taking into account the data of the projects implemented under measure “Integration of People at Social Exclusion into the Labour Market” of the Operational Programme in 2014–2020. On the basis of the concluded contracts, it is planned that 40.19 percent of disadvantaged people will start to seek a job, learn or be employed including self-employment after participation in the activities aimed at social integration. According to the available data of September 2020, the afore-mentioned indicator was about 13 percent. In the light of the fact that during the period of 2021–2027 it is also planned to invest in retention of people in the labour market or education system, it is assumed that the indicator value will be lower than planned in the contracts performed during the period of 2014–2020 and will be 30 percent (3,627*0.3=1,088.1 ~1,088 persons).
</t>
  </si>
  <si>
    <t>The indicator value has been calculated taking into account the expert opinion of the organisations working with disadvantaged persons at social risk (exclusion). The objective is that the services had a positive impact on at least 60 percent of the participants (3,627*0.6=2,176.2 ~2,176 persons).</t>
  </si>
  <si>
    <t>The value of the indicator has been determined taking into account the data of the projects implemented under measure “Integration of People at Social Exclusion into the Labour Market” of the Operational Programme in 2014–2020. On the basis of the concluded contracts, it is planned that 40.19 percent of disadvantaged people will start to seek a job, learn or be employed including self-employment after participation in the activities aimed at social integration. According to the available data of September 2020, the afore-mentioned indicator was about 13 percent. In the light of the fact that during the period of 2021–2027 it is also planned to invest in retention of people in the labour market or education system, it is assumed that the indicator value will be lower than planned in the contracts performed during the period of 2014–2020 and will be 30 percent (12,709*0.3=3,812.7 ~3,813 persons).</t>
  </si>
  <si>
    <t>The indicator value has been calculated taking into account the expert opinion of the organisations working with disadvantaged persons at social risk (exclusion). The objective is that the services had a positive impact on at least 60 percent of the participants (12,709*0.6=7,625.4 ~7,625 persons).</t>
  </si>
  <si>
    <r>
      <t>The amount of EUR 633,292 which makes 86.64 percent of the funds planned for investment direction 4.7.3 in the Capital Region will be allocated for achievement of the indicator in the Capital Region (EUR 730,942).
The value</t>
    </r>
    <r>
      <rPr>
        <sz val="11"/>
        <color rgb="FFFF0000"/>
        <rFont val="Calibri"/>
        <family val="2"/>
        <charset val="186"/>
        <scheme val="minor"/>
      </rPr>
      <t xml:space="preserve">s </t>
    </r>
    <r>
      <rPr>
        <sz val="11"/>
        <rFont val="Calibri"/>
        <family val="2"/>
        <charset val="186"/>
        <scheme val="minor"/>
      </rPr>
      <t>of the indicator has been determined taking into account the Youth Voluntary Service Model. The average duration of volunteering per person is 240 hours. The price of activities per volunteer including support of an organisation organising volunteering during 240 hours amounts to EUR 460. In the light of the planned funds, it is estimated that 633,292/460=1,376.72 ~1,377 persons will participate in the activities. Considering that, first of all, the model will be developed, it is estimated that the interim value be 10 percent  (1,377*0.1=137.7 ~138 persons)</t>
    </r>
  </si>
  <si>
    <t xml:space="preserve">
The value of the indicator has been determined taking into account the Youth Voluntary Service Model. According to the data of the survey carried out by the Youth Voluntary Service, 50.1 percent of young persons who have concluded a volunteering agreement are successfully engaged in volunteering and, according to the volunteering model, the group will be diverse, it is planned that 30 percent of the persons who have concluded the agreements (1,377*30/100=413.1 ~413 persons) will successfully finish volunteering.</t>
  </si>
  <si>
    <t>The value of the indicator has been determined taking into account the Youth Voluntary Service Model. According to the data of the survey carried out by the Youth Voluntary Service, 50.1 percent of young persons who have concluded a volunteering agreement are successfully engaged in volunteering and, according to the volunteering model, the group will be diverse, it is planned that 30 percent of the persons who have concluded the agreements (4,835*0.3=1,450,5~1,451 persons) will successfully finish volunteering.</t>
  </si>
  <si>
    <r>
      <t xml:space="preserve">The amount of EUR 352,650 which makes 15.77 percent of the panned funds planned for investment direction 4.7.2 in the Mid-West Region of Lithuania (EUR 2,236,802) is allocated for achievement of the indicator. 
It is planned that at least three information campaigns aimed at changing public attitudes towards gender equality and domestic violence prevention will be implemented. The amount has been determined on the basis of the funds of awareness raising campaigns implemented during the period of 2014–2020 and the forecasted inflation. It is preliminarily planned that the average amount of one information campaign will be around EUR 117,550 (117,550*3=352,650). The interim value of the indicator is not estimated taking into account the type of activities, i.e. it is planned that at least one information campaign will be started but will not be fully implemented till 2024.
</t>
    </r>
    <r>
      <rPr>
        <i/>
        <sz val="11"/>
        <rFont val="Calibri"/>
        <family val="2"/>
        <charset val="186"/>
        <scheme val="minor"/>
      </rPr>
      <t>Also it is planned to allocate the amount of EUR 60,000 for a pilot project in one municipality (EUR 60,000*4 =240,000)</t>
    </r>
    <r>
      <rPr>
        <sz val="11"/>
        <rFont val="Calibri"/>
        <family val="2"/>
        <charset val="186"/>
        <scheme val="minor"/>
      </rPr>
      <t>.</t>
    </r>
  </si>
  <si>
    <t>The preliminary amount of EUR 1,500,000 is to be allocated for development of the national volunteering model in the whole Lithuania. The amount has been calculated taking into account the components necessary for development and implementation of the model (trainings, seminars, round tables, consultations, researches, IT tool etc.). The national volunteering model will include accreditation of organisations, strengthening and recognition of volunteering management, reinforcing competences of organisations, creation of a network of organisations, assessment of the competences acquired in volunteering, communication and publicity, testing of implementation of the model and other activities contributing to development of the national volunteering model, ensuring and implementation of quality.
The amount of EUR 197,650.00  which makes 13.36 percent of the funds planned for investment direction 4.7.3 in the Capital Region (EUR 730,942) and 6.51 percent of the total amount to be allocated for the model will be allocated for achievement of the indicator in the Capital Region (EUR 1,500,000.00*6.51/100=97,650.00).</t>
  </si>
  <si>
    <r>
      <t>The amount of EUR 2,223,962 which makes 61.33 percent of the funds planned for investment direction 4.7.3 in the Mid-West Region of Lithuania will be allocated for achievement of the indicator in the Mid-West Region of Lithuania (EUR 3,626,312).
The value</t>
    </r>
    <r>
      <rPr>
        <sz val="11"/>
        <color rgb="FFFF0000"/>
        <rFont val="Calibri"/>
        <family val="2"/>
        <charset val="186"/>
        <scheme val="minor"/>
      </rPr>
      <t>s</t>
    </r>
    <r>
      <rPr>
        <sz val="11"/>
        <rFont val="Calibri"/>
        <family val="2"/>
        <charset val="186"/>
        <scheme val="minor"/>
      </rPr>
      <t xml:space="preserve"> of the indicator has been determined taking into account the Youth Voluntary Service Model. The average duration of volunteering per person is 240 hours. The price of activities per volunteer including support of an organisation organising volunteering during 240 hours amounts to EUR 460. In the light of the planned funds, it is estimated that 2,223,962/460=4,834.7 ~4,835 persons will participate in the activities. Considering that, first of all, the model will be developed, it is estimated that the interim value be 10 percent  (4,835*0.1=483.5 ~484 persons).</t>
    </r>
  </si>
  <si>
    <t>Disadvantaged persons at social risk (exclusion)
(Socialiai pažeidžiami, socialinę riziką (atskirtį) patiriantys  asmenys)</t>
  </si>
  <si>
    <t>Percentage of disadvantaged persons at social risk (exclusion) who started volunteering, learning, job-seeking or employment including voluntary work after leaving
(Socialiai pažeidžiamų, socialinę riziką (atskirtį) patiriančių asmenų, kurie po dalyvavimo veiklose pradėjo savanoriauti, mokytis, ieškoti darbo arba dirbti, įskaitant savarankišką darbą, dalis)</t>
  </si>
  <si>
    <t xml:space="preserve">Percentage of disadvantaged persons at social risk (exclusion) who maintain that the services had a positive impact
(Socialiai pažeidžiamų, socialinę riziką (atskirtį) patiriančių asmenų, kurie teigia, kad paslaugos padarė teigiamą poveikį, dalis)
</t>
  </si>
  <si>
    <t>Percentage of disadvantaged persons at social risk (exclusion) who started volunteering, learning, job-seeking or employment including voluntary work after leaving 
(Socialiai pažeidžiamų, socialinę riziką (atskirtį) patiriančių asmenų, kurie po dalyvavimo veiklose pradėjo savanoriauti, mokytis, ieškoti darbo arba dirbti, įskaitant savarankišką darbą, dalis)</t>
  </si>
  <si>
    <t>Developed and being implemented national volunteering model
(Sukurtas ir įgyvendinamas  nacionalinis savanoriško veiklos modelis)</t>
  </si>
  <si>
    <t>Persons carrying out voluntary activities according to the national volunteering model
(Asmenys, savanorišką veiklą vykdantys pagal nacionalinį savanoriškos veiklos modelį)</t>
  </si>
  <si>
    <t>Percentage of persons who successfully completed volunteering according to the national volunteering model
(Asmenų, sėkmingai baigusių dalyvauti savanoriškoje veikloje pagal nacionalinį savanoriškos veiklos modelį, dalis)</t>
  </si>
  <si>
    <t>Implemented information campaigns aimed at promotion of equality between women and men and improvement of protection against domestic violence
(Įgyvendintos informacinės kampanijos, skirtos skatinti moterų ir vyrų lygybę bei gerinti apsaugą nuo smurto artimoje aplinkoje)</t>
  </si>
  <si>
    <t>The amount of EUR 1,724,152 which makes 74.42 percent of the funds planned for investment direction 4.7.2 in the Capital Region (EUR 2,316,802) will be allocated for achievement of the indicator.
The values of the indicator has been determined on the basis of the data of measure “Domestic Violence Prevention” of the Operational Programme in 2014–2020. Given the forecasted inflation (30 percent till 2029), the price of participation in the activities per person amount to EUR 320. Considering the amount of funds allocated for the trainings, it is estimated that 1,492,472/320=4,663.98 ~4,664 persons will participate in the activities. It is planned to use 10 percent of the amount allocated for the afore-mentioned direction (EUR 2,316,802*0.1=231,680.2 ~231,680 Eur) for other activities which will be offered by the project promoters and which will contribute to implementation of the objective (e.g. researches, supervisions). Taking into account  the experience of the implemented measures and the planned start of the activities it is estimated that the interim value will be 20 percent of the final value (4,664*0.2=932.8 ~933 persons)</t>
  </si>
  <si>
    <t>The values of the indicator has been determined taking into account the data of similar projects which were implemented during the period of 2014–2020 and in the activities of which different disadvantaged groups at social risk (exclusion) including persons released from detention facilities, young people at social risk, homeless people participated. The average price of participation in the projects per person amounts approximately to EUR 1,400. In the light of the fact that it is planned to invest in complex groups what requires integrated support including accommodation service for a number of persons of the target group (e.g. homeless people, persons released from detention facilities) and the inflation forecast (30 percent till 2029), the price is increased up to EUR 3,072.
In the light of the planned expenses, it is estimated that 11,143,166/3,072=3,627.33 ~3,627 persons will participate in the activities. Taking into account  the experience of the implemented measures and the planned start of the activities it is estimated that the interim indicator value will be 20 percent of the value of the entire period, i.e. 3,627*0.2=725.4 ~725 persons.</t>
  </si>
  <si>
    <t>The values of the indicator has been determined taking into account the data of similar projects which were implemented during the period of 2014–2020 and in the activities of which different disadvantaged groups at social risk (exclusion) including persons released from detention facilities, young people at social risk, homeless people participated. The average price of participation in the projects per person amounts approximately to EUR 1,400. In the light of the fact that it is planned to invest in complex groups what requires integrated support including accommodation service for a number of persons of the target group (e.g. homeless people, persons released from detention facilities) and the inflation forecast (30 percent till 2029), the price is increased up to EUR 3,072.
In the light of the planned expenses, it is estimated that 39,042,649/3,072=12,709.2 ~12,709 persons will participate in the activities. Taking into account  the experience of the implemented measures and the planned start of the activities it is estimated that the interim indicator value will be 20 percent of the value of the entire period, i.e. 12,709*0.2=2,541.8 ~2,542 persons.</t>
  </si>
  <si>
    <t>The amount of EUR 297,536 which makes 50.2 percent of the funds planned for investment direction 4.7.2 in the Capital Region (EUR 592,636) will be allocated for achievement of the indicator.
The values of the indicator has been determined on the basis of the data of measure “Domestic Violence Prevention” of the Operational Programme in 2014–2020. Given the forecasted inflation (30 percent till 2029), the price of participation in the activities per person amount to EUR 320. Considering the amount of funds allocated for the trainings, it is estimated that 238,272/320=744.6 ~745 persons will participate in the activities. It is planned to use 10 percent of the amount allocated for the afore-mentioned direction (EUR 592,636*0.1=59,263.6 ~59,264) for other activities which will be offered by the project promoters and which will contribute to implementation of the objective (e.g. researches, supervisions). Taking into account  the experience of the implemented measures and the planned start of the activities it is estimated that the interim value will be 20 percent of the final value (745*0.2=149 persons).</t>
  </si>
  <si>
    <r>
      <rPr>
        <b/>
        <sz val="11"/>
        <color rgb="FF000000"/>
        <rFont val="Times New Roman"/>
        <family val="1"/>
      </rPr>
      <t xml:space="preserve">Disadvantaged persons </t>
    </r>
    <r>
      <rPr>
        <sz val="11"/>
        <color rgb="FF000000"/>
        <rFont val="Times New Roman"/>
        <family val="1"/>
        <charset val="186"/>
      </rPr>
      <t xml:space="preserve">mean persons (families) who are more sensitive to social, economic challenges and risks and have fewer resources to successfully deal with them. Disadvantaged persons may also be considered as persons at social risk and socially excluded persons (source: Action Plan for Increasing Social Inclusion for 2020–2023). 
</t>
    </r>
    <r>
      <rPr>
        <b/>
        <sz val="11"/>
        <color rgb="FF000000"/>
        <rFont val="Times New Roman"/>
        <family val="1"/>
      </rPr>
      <t>Socially excluded person</t>
    </r>
    <r>
      <rPr>
        <sz val="11"/>
        <color rgb="FF000000"/>
        <rFont val="Times New Roman"/>
        <family val="1"/>
        <charset val="186"/>
      </rPr>
      <t xml:space="preserve">s mean persons (families) who for some reasons are excluded from different areas of social life. Persons at social exclusion may also be persons at social risk and disadvantaged persons (source: Action Plan for Increasing Social Inclusion for 2020–2023). 
</t>
    </r>
    <r>
      <rPr>
        <b/>
        <sz val="11"/>
        <color rgb="FF000000"/>
        <rFont val="Times New Roman"/>
        <family val="1"/>
      </rPr>
      <t xml:space="preserve">Persons at social risk </t>
    </r>
    <r>
      <rPr>
        <sz val="11"/>
        <color rgb="FF000000"/>
        <rFont val="Times New Roman"/>
        <family val="1"/>
        <charset val="186"/>
      </rPr>
      <t>mean persons (families) affected by factors and circumstances that cause or threaten their social exclusion: inadequate social skills or lack of social skills of adult family members to properly take care of and raise minor children (adopted children); a failure to ensure comprehensive physical, mental, spiritual, moral development and family security conditions for minor children (adopted children); psychological, physical or sexual abuse; violence; exploitation of trafficking in human beings; involvement or inclination to engage in criminal activity; abuse of alcohol, narcotic or psychotropic substances; alcohol, narcotic, psychotropic, gambling addiction; begging, hiking or homelessness; insufficient motivation or lack of motivation to participate in the labour market. Persons at social risk may at the same time be considered to be both socially excluded and disadvantaged (source: Action Plan for Increasing Social Inclusion for 2020–2023)</t>
    </r>
  </si>
  <si>
    <r>
      <rPr>
        <b/>
        <sz val="11"/>
        <color rgb="FF000000"/>
        <rFont val="Times New Roman"/>
        <family val="1"/>
      </rPr>
      <t>Information campaign</t>
    </r>
    <r>
      <rPr>
        <sz val="11"/>
        <color rgb="FF000000"/>
        <rFont val="Times New Roman"/>
        <family val="1"/>
        <charset val="186"/>
      </rPr>
      <t xml:space="preserve"> means a set of publicity measures aimed at promoting equality between women and men and domestic violence prevention.
</t>
    </r>
    <r>
      <rPr>
        <b/>
        <sz val="11"/>
        <color rgb="FF000000"/>
        <rFont val="Times New Roman"/>
        <family val="1"/>
      </rPr>
      <t xml:space="preserve">Equal opportunities for women and men </t>
    </r>
    <r>
      <rPr>
        <sz val="11"/>
        <color rgb="FF000000"/>
        <rFont val="Times New Roman"/>
        <family val="1"/>
        <charset val="186"/>
      </rPr>
      <t xml:space="preserve"> means the implementation of human rights guaranteed in international documents on human and civil rights and in laws of the Republic of Lithuania (source: Republic of Lithuania Law on Equal Opportunities for Women and Men). 
</t>
    </r>
    <r>
      <rPr>
        <b/>
        <sz val="11"/>
        <color rgb="FF000000"/>
        <rFont val="Times New Roman"/>
        <family val="1"/>
      </rPr>
      <t>Domestic environment</t>
    </r>
    <r>
      <rPr>
        <sz val="11"/>
        <color rgb="FF000000"/>
        <rFont val="Times New Roman"/>
        <family val="1"/>
        <charset val="186"/>
      </rPr>
      <t xml:space="preserve"> means the environment comprising the persons currently or previously linked by marriage, partnership, affinity or other close relations, also the persons having a common domicile and a common household (source: Republic of Lithuania Law on Protection against Domestic Violence)
</t>
    </r>
    <r>
      <rPr>
        <b/>
        <sz val="11"/>
        <color rgb="FF000000"/>
        <rFont val="Times New Roman"/>
        <family val="1"/>
      </rPr>
      <t>Violence</t>
    </r>
    <r>
      <rPr>
        <sz val="11"/>
        <color rgb="FF000000"/>
        <rFont val="Times New Roman"/>
        <family val="1"/>
        <charset val="186"/>
      </rPr>
      <t xml:space="preserve"> means an intentional physical, mental, sexual, economic or another influence exerted on a person by an act or omission as a result whereof the person suffers physical, property or non-pecuniary damage (source: Republic of Lithuania Law on Protection against Domestic Violence)</t>
    </r>
  </si>
  <si>
    <r>
      <rPr>
        <b/>
        <sz val="11"/>
        <color rgb="FF000000"/>
        <rFont val="Times New Roman"/>
        <family val="1"/>
      </rPr>
      <t>Equal opportunities for women and men</t>
    </r>
    <r>
      <rPr>
        <sz val="11"/>
        <color rgb="FF000000"/>
        <rFont val="Times New Roman"/>
        <family val="1"/>
        <charset val="186"/>
      </rPr>
      <t xml:space="preserve"> means the implementation of human rights guaranteed in international documents on human and civil rights and in laws of the Republic of Lithuania (source: Republic of Lithuania Law on Equal Opportunities for Women and Men). 
</t>
    </r>
    <r>
      <rPr>
        <b/>
        <sz val="11"/>
        <color rgb="FF000000"/>
        <rFont val="Times New Roman"/>
        <family val="1"/>
      </rPr>
      <t>Domestic environment</t>
    </r>
    <r>
      <rPr>
        <sz val="11"/>
        <color rgb="FF000000"/>
        <rFont val="Times New Roman"/>
        <family val="1"/>
        <charset val="186"/>
      </rPr>
      <t xml:space="preserve"> means the environment comprising the persons currently or previously linked by marriage, partnership, affinity or other close relations, also the persons having a common domicile and a common household (source: Republic of Lithuania Law on Protection against Domestic Violence)
</t>
    </r>
    <r>
      <rPr>
        <b/>
        <sz val="11"/>
        <color rgb="FF000000"/>
        <rFont val="Times New Roman"/>
        <family val="1"/>
      </rPr>
      <t>Violence</t>
    </r>
    <r>
      <rPr>
        <sz val="11"/>
        <color rgb="FF000000"/>
        <rFont val="Times New Roman"/>
        <family val="1"/>
        <charset val="186"/>
      </rPr>
      <t xml:space="preserve"> means an intentional physical, mental, sexual, economic or another influence exerted on a person by an act or omission as a result whereof the person suffers physical, property or non-pecuniary damage (source: Republic of Lithuania Law on Protection against Domestic Violence)
</t>
    </r>
    <r>
      <rPr>
        <b/>
        <sz val="11"/>
        <color rgb="FF000000"/>
        <rFont val="Times New Roman"/>
        <family val="1"/>
      </rPr>
      <t>Activity</t>
    </r>
    <r>
      <rPr>
        <sz val="11"/>
        <color rgb="FF000000"/>
        <rFont val="Times New Roman"/>
        <family val="1"/>
        <charset val="186"/>
      </rPr>
      <t xml:space="preserve"> means activity under the project financed by the European Social Fund Plus.</t>
    </r>
  </si>
  <si>
    <t>Capital region and Mid-West region – 1</t>
  </si>
  <si>
    <r>
      <rPr>
        <b/>
        <sz val="11"/>
        <color rgb="FF000000"/>
        <rFont val="Times New Roman"/>
        <family val="1"/>
      </rPr>
      <t xml:space="preserve">Disadvantaged persons </t>
    </r>
    <r>
      <rPr>
        <sz val="11"/>
        <color rgb="FF000000"/>
        <rFont val="Times New Roman"/>
        <family val="1"/>
        <charset val="186"/>
      </rPr>
      <t xml:space="preserve">mean persons (families) who are more sensitive to social, economic challenges and risks and have fewer resources to successfully deal with them. Disadvantaged persons may also be considered as persons at social risk and socially excluded persons (source: Action Plan for Increasing Social Inclusion for 2020–2023). 
</t>
    </r>
    <r>
      <rPr>
        <b/>
        <sz val="11"/>
        <color rgb="FF000000"/>
        <rFont val="Times New Roman"/>
        <family val="1"/>
      </rPr>
      <t>Socially excluded persons</t>
    </r>
    <r>
      <rPr>
        <sz val="11"/>
        <color rgb="FF000000"/>
        <rFont val="Times New Roman"/>
        <family val="1"/>
        <charset val="186"/>
      </rPr>
      <t xml:space="preserve"> mean persons (families) who for some reasons are excluded from different areas of social life. Persons at social exclusion may also be persons at social risk and disadvantaged persons (source: Action Plan for Increasing Social Inclusion for 2020–2023). 
</t>
    </r>
    <r>
      <rPr>
        <b/>
        <sz val="11"/>
        <color rgb="FF000000"/>
        <rFont val="Times New Roman"/>
        <family val="1"/>
      </rPr>
      <t>Persons at social risk</t>
    </r>
    <r>
      <rPr>
        <sz val="11"/>
        <color rgb="FF000000"/>
        <rFont val="Times New Roman"/>
        <family val="1"/>
        <charset val="186"/>
      </rPr>
      <t xml:space="preserve"> mean persons (families) affected by factors and circumstances that cause or threaten their social exclusion: inadequate social skills or lack of social skills of adult family members to properly take care of and raise minor children (adopted children); a failure to ensure comprehensive physical, mental, spiritual, moral development and family security conditions for minor children (adopted children); psychological, physical or sexual abuse; violence; exploitation of trafficking in human beings; involvement or inclination to engage in criminal activity; abuse of alcohol, narcotic or psychotropic substances; alcohol, narcotic, psychotropic, gambling addiction; begging, hiking or homelessness; insufficient motivation or lack of motivation to participate in the labour market. Persons at social risk may at the same time be considered to be both socially excluded and disadvantaged (source: Action Plan for Increasing Social Inclusion for 2020–2023)</t>
    </r>
  </si>
  <si>
    <t xml:space="preserve"> Percentage of persons who after participation in the activities providing knowledge and/or competences on equality between women and men and protection against domestic violence acquired competences
(Asmenų, kurie baigę dalyvauti veiklose, skatinančiose  moterų ir vyrų lygybę bei apsaugą nuo smurto artimoje aplinkoje, įgijo kompetencijų, dalis)</t>
  </si>
  <si>
    <t xml:space="preserve">The baseline and the target value of the indicator has been determined taking into account the data of the project implemented under measure “Promotion of Social Responsibility and Social Dialogue” during the period of 2014–2020 where the activities aimed at providing knowledge and skills are carried out. It is planned that at least 85 percent of persons who will participate in the activities providing knowledge and/or competences on equality between women and men and protection against domestic violence will acquire competences in the Capital Region (4,664*0.85=3,964.4 ~3,964 persons).
The basic value was determined accorind to the </t>
  </si>
  <si>
    <t>The baseline and the target value of the indicator has been determined taking into account the data of the project implemented under measure “Promotion of Social Responsibility and Social Dialogue” during the period of 2014–2020 where the activities aimed at providing knowledge and skills are carried out. It is planned that at least 85 percent of persons who will participate in the activities providing knowledge and/or competences on equality between women and men and protection against domestic violence will acquire competences in the Capital Region (745*0.85=633.25 ~633 persons).</t>
  </si>
  <si>
    <t>It is assumed that after participating in project activities a similar share of participants (in comparison with those participating when implementing Programme’s goal 8.3.1), will further participate in labour market and (or) social integration activities. The planned target value of the result indicator “People facing socially exclusion that after participating in ESF activities dedicated to social integration started jobseeking, participating in education, training or work, including self-employment” is 40 per cent. 
The baseline value of the indicator (31%) was determined on the basis of the “Socially vulnerable persons” of Objective 8.3.1 of the 2014-2020 EU fund investment action programme “Socially vulnerable persons who have started looking for employment, learning or work, including self-employment” (which, in their essence, is similar to the Programme Result Indicator) in 2022 (based on SFMIS2014 data, the value achieved in 2022-05-04 - 31.21%).</t>
  </si>
  <si>
    <t>It is assumed that after participating in project activities a similar share of participants (in comparison with those participating when implementing Programme’s goal 8.3.1), will further participate in labour market and (or) social integration activities. The planned target value of the result indicator “People facing socially exclusion that after participating in ESF activities dedicated to social integration started jobseeking,participating in education, training or work, including self-employment” is 40 per cent. 
The baseline value of the indicator (31%) was determined on the basis of the “Socially vulnerable persons” of Objective 8.3.1 of the 2014-2020 EU fund investment action programme “Socially vulnerable persons who have started looking for employment, learning or work, including self-employment” (which, in their essence, is similar to the Programme Result Indicator) in 2022 (based on SFMIS2014 data, the value achieved in 2022-05-04 - 31.21%).</t>
  </si>
  <si>
    <t>Specific objective – 4.8 (4.7). fostering active inclusion with a view to promoting equal opportunities, non-discrimination and active participation, and improving employability, in particular for disadvantaged groups</t>
  </si>
  <si>
    <t>4.8.1 (4.7.1). To ensure support to those who are most in need (Užtikrinti pagalbą tiems, kuriems labiausiai jos reikia)</t>
  </si>
  <si>
    <t>4.8.2 (4.7.2). To promote equality between women and men (Skatinti moterų ir vyrų lygybę)</t>
  </si>
  <si>
    <t>4.8.3 (4.7.3). To strengthen and develop volunteering (Stiprinti ir plėtoti savanorystę)</t>
  </si>
  <si>
    <t>4.8.4 (4.7.4). To promote more active participation of local communities (MoI) (Skatinti aktyvesnį vietos bendruomenių dalyvavimą)</t>
  </si>
  <si>
    <t>Justification for the proposed change 2025-12</t>
  </si>
  <si>
    <t>The target value of the indicator remains the same.</t>
  </si>
  <si>
    <t>Patikslinta</t>
  </si>
  <si>
    <r>
      <t xml:space="preserve">Capital - </t>
    </r>
    <r>
      <rPr>
        <strike/>
        <sz val="11"/>
        <rFont val="Calibri"/>
        <family val="2"/>
        <scheme val="minor"/>
      </rPr>
      <t>131</t>
    </r>
    <r>
      <rPr>
        <sz val="11"/>
        <color rgb="FF00B050"/>
        <rFont val="Calibri"/>
        <family val="2"/>
        <scheme val="minor"/>
      </rPr>
      <t xml:space="preserve"> 105</t>
    </r>
    <r>
      <rPr>
        <sz val="11"/>
        <rFont val="Calibri"/>
        <family val="2"/>
        <charset val="1"/>
        <scheme val="minor"/>
      </rPr>
      <t>, MWR - 650</t>
    </r>
  </si>
  <si>
    <r>
      <t>It is assumed that the average value of a project, implemented by NGO or with a partner will match the average value of projects that are funded in relation with a goal 8.6.1 of Operational Programme for the European Union Funds' Investments in 2014-2020 (EUR 37 555 thousand) (hereinafter - Programme). A target value of the indicator in 2029 is calculated by dividing the expected amount of allocated funds by EUR 37 555 thousand (</t>
    </r>
    <r>
      <rPr>
        <strike/>
        <sz val="11"/>
        <color theme="1"/>
        <rFont val="Calibri"/>
        <family val="2"/>
        <scheme val="minor"/>
      </rPr>
      <t>4 927 622</t>
    </r>
    <r>
      <rPr>
        <strike/>
        <sz val="11"/>
        <color theme="1"/>
        <rFont val="Calibri"/>
        <family val="2"/>
        <charset val="186"/>
        <scheme val="minor"/>
      </rPr>
      <t xml:space="preserve"> </t>
    </r>
    <r>
      <rPr>
        <b/>
        <sz val="11"/>
        <rFont val="Calibri"/>
        <family val="2"/>
        <charset val="186"/>
        <scheme val="minor"/>
      </rPr>
      <t>3 962 022</t>
    </r>
    <r>
      <rPr>
        <sz val="11"/>
        <color theme="1"/>
        <rFont val="Calibri"/>
        <family val="2"/>
        <charset val="186"/>
        <scheme val="minor"/>
      </rPr>
      <t xml:space="preserve"> / 37 555 ≈ </t>
    </r>
    <r>
      <rPr>
        <b/>
        <sz val="11"/>
        <rFont val="Calibri"/>
        <family val="2"/>
        <charset val="186"/>
        <scheme val="minor"/>
      </rPr>
      <t>105</t>
    </r>
    <r>
      <rPr>
        <sz val="11"/>
        <color theme="1"/>
        <rFont val="Calibri"/>
        <family val="2"/>
        <charset val="186"/>
        <scheme val="minor"/>
      </rPr>
      <t xml:space="preserve">). According to the Programme implementation data the actual implementation of, local development strategies started only in the second half of the fifth year of the 2014-2020 period. Therefore it is planned that in 2024 (the third year of 2021-2027 period) the milestone value will be 0 (zero). </t>
    </r>
  </si>
  <si>
    <t>General comments</t>
  </si>
  <si>
    <t>The co-financing rate has been revised, but the calculation of the indicator targets is still based on the previous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</si>
</sst>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0_ ;\-0\ "/>
    <numFmt numFmtId="165" formatCode="_-* #,##0\ _€_-;\-* #,##0\ _€_-;_-* &quot;-&quot;\ _€_-;_-@_-"/>
    <numFmt numFmtId="166" formatCode="_-* #,##0.00\ _€_-;\-* #,##0.00\ _€_-;_-* &quot;-&quot;??\ _€_-;_-@_-"/>
  </numFmts>
  <fonts count="39"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Calibri"/>
      <family val="2"/>
      <scheme val="minor"/>
    </font>
    <font>
      <sz val="11"/>
      <color theme="1"/>
      <name val="Calibri"/>
      <family val="2"/>
      <scheme val="minor"/>
    </font>
    <font>
      <sz val="11"/>
      <color theme="1"/>
      <name val="Times New Roman"/>
      <family val="1"/>
      <charset val="186"/>
    </font>
    <font>
      <b/>
      <sz val="11"/>
      <color theme="1"/>
      <name val="Times New Roman"/>
      <family val="1"/>
      <charset val="186"/>
    </font>
    <font>
      <sz val="11"/>
      <name val="Times New Roman"/>
      <family val="1"/>
      <charset val="186"/>
    </font>
    <font>
      <b/>
      <sz val="11"/>
      <name val="Times New Roman"/>
      <family val="1"/>
      <charset val="186"/>
    </font>
    <font>
      <b/>
      <sz val="11"/>
      <color rgb="FF000000"/>
      <name val="Calibri"/>
      <family val="2"/>
      <charset val="186"/>
    </font>
    <font>
      <sz val="11"/>
      <color theme="1"/>
      <name val="Calibri"/>
      <family val="2"/>
      <charset val="186"/>
      <scheme val="minor"/>
    </font>
    <font>
      <b/>
      <sz val="11"/>
      <name val="Calibri"/>
      <family val="2"/>
      <charset val="186"/>
    </font>
    <font>
      <sz val="11"/>
      <name val="Calibri"/>
      <family val="2"/>
      <charset val="186"/>
      <scheme val="minor"/>
    </font>
    <font>
      <b/>
      <sz val="11"/>
      <name val="Calibri"/>
      <family val="2"/>
      <charset val="186"/>
      <scheme val="minor"/>
    </font>
    <font>
      <b/>
      <sz val="11"/>
      <color rgb="FF0070C0"/>
      <name val="Calibri"/>
      <family val="2"/>
      <charset val="186"/>
      <scheme val="minor"/>
    </font>
    <font>
      <sz val="11"/>
      <color rgb="FF000000"/>
      <name val="Calibri"/>
      <family val="2"/>
      <charset val="186"/>
    </font>
    <font>
      <sz val="11"/>
      <name val="Calibri"/>
      <family val="2"/>
      <charset val="186"/>
    </font>
    <font>
      <sz val="11"/>
      <name val="Calibri"/>
      <family val="2"/>
      <charset val="1"/>
    </font>
    <font>
      <sz val="11"/>
      <color rgb="FF000000"/>
      <name val="Times New Roman"/>
      <family val="1"/>
      <charset val="186"/>
    </font>
    <font>
      <sz val="11"/>
      <color rgb="FFFF0000"/>
      <name val="Calibri"/>
      <family val="2"/>
      <charset val="186"/>
      <scheme val="minor"/>
    </font>
    <font>
      <sz val="11"/>
      <color rgb="FFFF0000"/>
      <name val="Calibri"/>
      <family val="2"/>
      <charset val="1"/>
    </font>
    <font>
      <sz val="11"/>
      <name val="Calibri"/>
      <family val="2"/>
    </font>
    <font>
      <b/>
      <sz val="11"/>
      <name val="Calibri"/>
      <family val="2"/>
    </font>
    <font>
      <sz val="11"/>
      <color rgb="FFFF0000"/>
      <name val="Calibri"/>
      <family val="2"/>
      <charset val="186"/>
    </font>
    <font>
      <b/>
      <sz val="11"/>
      <color rgb="FF000000"/>
      <name val="Calibri"/>
      <family val="2"/>
    </font>
    <font>
      <sz val="11"/>
      <name val="Calibri"/>
      <family val="2"/>
      <charset val="1"/>
      <scheme val="minor"/>
    </font>
    <font>
      <i/>
      <sz val="11"/>
      <color rgb="FF000000"/>
      <name val="Calibri"/>
      <family val="2"/>
    </font>
    <font>
      <b/>
      <sz val="11"/>
      <color theme="1"/>
      <name val="Times New Roman"/>
      <family val="1"/>
    </font>
    <font>
      <sz val="11"/>
      <color rgb="FF000000"/>
      <name val="Times New Roman"/>
      <family val="1"/>
    </font>
    <font>
      <b/>
      <sz val="11"/>
      <color rgb="FF000000"/>
      <name val="Times New Roman"/>
      <family val="1"/>
    </font>
    <font>
      <i/>
      <sz val="11"/>
      <name val="Calibri"/>
      <family val="2"/>
      <charset val="186"/>
      <scheme val="minor"/>
    </font>
    <font>
      <b/>
      <sz val="11"/>
      <color theme="1"/>
      <name val="Calibri"/>
      <family val="2"/>
      <charset val="186"/>
      <scheme val="minor"/>
    </font>
    <font>
      <sz val="11"/>
      <color rgb="FF00B050"/>
      <name val="Times New Roman"/>
      <family val="1"/>
      <charset val="186"/>
    </font>
    <font>
      <strike/>
      <sz val="11"/>
      <color theme="1"/>
      <name val="Calibri"/>
      <family val="2"/>
      <charset val="186"/>
      <scheme val="minor"/>
    </font>
    <font>
      <strike/>
      <sz val="11"/>
      <name val="Calibri"/>
      <family val="2"/>
      <scheme val="minor"/>
    </font>
    <font>
      <sz val="11"/>
      <color rgb="FF00B050"/>
      <name val="Calibri"/>
      <family val="2"/>
      <scheme val="minor"/>
    </font>
    <font>
      <strike/>
      <sz val="11"/>
      <color theme="1"/>
      <name val="Calibri"/>
      <family val="2"/>
      <scheme val="minor"/>
    </font>
    <font>
      <sz val="11"/>
      <name val="Calibri"/>
      <family val="2"/>
      <scheme val="minor"/>
    </font>
  </fonts>
  <fills count="9">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FF"/>
        <bgColor rgb="FFEBF1DE"/>
      </patternFill>
    </fill>
    <fill>
      <patternFill patternType="solid">
        <fgColor theme="0"/>
        <bgColor rgb="FFFFFF00"/>
      </patternFill>
    </fill>
    <fill>
      <patternFill patternType="solid">
        <fgColor theme="0" tint="-0.14996795556505021"/>
        <bgColor indexed="64"/>
      </patternFill>
    </fill>
    <fill>
      <patternFill patternType="solid">
        <fgColor rgb="FFFFFF00"/>
        <bgColor indexed="64"/>
      </patternFill>
    </fill>
    <fill>
      <patternFill patternType="solid">
        <fgColor rgb="FFFFFF00"/>
        <bgColor rgb="FFFFFF00"/>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auto="1"/>
      </left>
      <right style="thin">
        <color auto="1"/>
      </right>
      <top style="medium">
        <color auto="1"/>
      </top>
      <bottom/>
      <diagonal/>
    </border>
    <border>
      <left style="thin">
        <color auto="1"/>
      </left>
      <right style="thin">
        <color auto="1"/>
      </right>
      <top style="medium">
        <color auto="1"/>
      </top>
      <bottom style="medium">
        <color auto="1"/>
      </bottom>
      <diagonal/>
    </border>
    <border>
      <left style="thin">
        <color auto="1"/>
      </left>
      <right/>
      <top style="thin">
        <color auto="1"/>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auto="1"/>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s>
  <cellStyleXfs count="6">
    <xf numFmtId="0" fontId="0" fillId="0" borderId="0"/>
    <xf numFmtId="41" fontId="5" fillId="0" borderId="0" applyFont="0" applyFill="0" applyBorder="0" applyAlignment="0" applyProtection="0"/>
    <xf numFmtId="0" fontId="5" fillId="0" borderId="0"/>
    <xf numFmtId="41"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cellStyleXfs>
  <cellXfs count="200">
    <xf numFmtId="0" fontId="0" fillId="0" borderId="0" xfId="0"/>
    <xf numFmtId="0" fontId="4" fillId="0" borderId="0" xfId="0" applyFont="1" applyAlignment="1">
      <alignment vertical="center"/>
    </xf>
    <xf numFmtId="0" fontId="4" fillId="0" borderId="0" xfId="0" applyFont="1" applyAlignment="1">
      <alignment horizontal="center" vertical="center"/>
    </xf>
    <xf numFmtId="164" fontId="0" fillId="0" borderId="0" xfId="1" applyNumberFormat="1" applyFont="1" applyAlignment="1">
      <alignment vertical="center"/>
    </xf>
    <xf numFmtId="0" fontId="4" fillId="0" borderId="0" xfId="0" applyFont="1" applyAlignment="1">
      <alignment vertical="center" wrapText="1"/>
    </xf>
    <xf numFmtId="0" fontId="4" fillId="0" borderId="0" xfId="0" applyFont="1" applyAlignment="1">
      <alignment wrapText="1"/>
    </xf>
    <xf numFmtId="0" fontId="4" fillId="0" borderId="0" xfId="0" applyFont="1" applyAlignment="1">
      <alignment horizontal="center" vertical="center" wrapText="1"/>
    </xf>
    <xf numFmtId="0" fontId="6" fillId="0" borderId="0" xfId="0" applyFont="1" applyAlignment="1">
      <alignment vertical="center"/>
    </xf>
    <xf numFmtId="0" fontId="6" fillId="0" borderId="1" xfId="0" applyFont="1" applyBorder="1" applyAlignment="1">
      <alignment vertical="top" wrapText="1"/>
    </xf>
    <xf numFmtId="0" fontId="6" fillId="2" borderId="1" xfId="0" applyFont="1" applyFill="1" applyBorder="1" applyAlignment="1">
      <alignment vertical="top" wrapText="1"/>
    </xf>
    <xf numFmtId="0" fontId="7" fillId="0" borderId="1" xfId="0" applyFont="1" applyBorder="1" applyAlignment="1">
      <alignment vertical="top" wrapText="1"/>
    </xf>
    <xf numFmtId="0" fontId="6" fillId="0" borderId="1" xfId="0" applyFont="1" applyBorder="1" applyAlignment="1">
      <alignment horizontal="center" vertical="top" wrapText="1"/>
    </xf>
    <xf numFmtId="0" fontId="8" fillId="0" borderId="1" xfId="0" applyFont="1" applyBorder="1" applyAlignment="1">
      <alignment vertical="top" wrapText="1"/>
    </xf>
    <xf numFmtId="0" fontId="8" fillId="0" borderId="0" xfId="0" applyFont="1" applyAlignment="1">
      <alignment vertical="top" wrapText="1"/>
    </xf>
    <xf numFmtId="0" fontId="8" fillId="0" borderId="1" xfId="0" applyFont="1" applyBorder="1" applyAlignment="1">
      <alignment horizontal="left" vertical="top" wrapText="1"/>
    </xf>
    <xf numFmtId="0" fontId="9" fillId="0" borderId="1" xfId="0" applyFont="1" applyBorder="1" applyAlignment="1">
      <alignment vertical="top" wrapText="1"/>
    </xf>
    <xf numFmtId="164" fontId="6" fillId="0" borderId="0" xfId="1" applyNumberFormat="1" applyFont="1" applyAlignment="1">
      <alignment vertical="center"/>
    </xf>
    <xf numFmtId="0" fontId="6"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wrapText="1"/>
    </xf>
    <xf numFmtId="0" fontId="11" fillId="0" borderId="0" xfId="0" applyFont="1"/>
    <xf numFmtId="0" fontId="10" fillId="0" borderId="2" xfId="0" applyFont="1" applyBorder="1" applyAlignment="1">
      <alignment vertical="top" wrapText="1"/>
    </xf>
    <xf numFmtId="0" fontId="12" fillId="0" borderId="2" xfId="0" applyFont="1" applyBorder="1" applyAlignment="1">
      <alignment vertical="top" wrapText="1"/>
    </xf>
    <xf numFmtId="0" fontId="10" fillId="0" borderId="2" xfId="0" applyFont="1" applyBorder="1" applyAlignment="1">
      <alignment vertical="top"/>
    </xf>
    <xf numFmtId="4" fontId="13" fillId="3" borderId="0" xfId="0" applyNumberFormat="1" applyFont="1" applyFill="1" applyAlignment="1">
      <alignment vertical="top" wrapText="1"/>
    </xf>
    <xf numFmtId="0" fontId="13" fillId="3" borderId="1" xfId="0" applyFont="1" applyFill="1" applyBorder="1" applyAlignment="1">
      <alignment horizontal="center" vertical="center" wrapText="1"/>
    </xf>
    <xf numFmtId="4" fontId="13" fillId="0" borderId="1" xfId="0" applyNumberFormat="1" applyFont="1" applyBorder="1" applyAlignment="1">
      <alignment horizontal="center" vertical="center" wrapText="1"/>
    </xf>
    <xf numFmtId="0" fontId="13" fillId="3" borderId="0" xfId="0" applyFont="1" applyFill="1"/>
    <xf numFmtId="4" fontId="13" fillId="3" borderId="1" xfId="0" quotePrefix="1" applyNumberFormat="1" applyFont="1" applyFill="1" applyBorder="1" applyAlignment="1">
      <alignment horizontal="center" vertical="center" wrapText="1"/>
    </xf>
    <xf numFmtId="3" fontId="13" fillId="3" borderId="1" xfId="0" quotePrefix="1" applyNumberFormat="1" applyFont="1" applyFill="1" applyBorder="1" applyAlignment="1">
      <alignment horizontal="center" vertical="center" wrapText="1"/>
    </xf>
    <xf numFmtId="3" fontId="13" fillId="0" borderId="1" xfId="0" quotePrefix="1" applyNumberFormat="1" applyFont="1" applyBorder="1" applyAlignment="1">
      <alignment horizontal="center" vertical="center" wrapText="1"/>
    </xf>
    <xf numFmtId="3" fontId="13" fillId="0" borderId="7" xfId="0" applyNumberFormat="1" applyFont="1" applyBorder="1" applyAlignment="1">
      <alignment horizontal="center" vertical="center" wrapText="1"/>
    </xf>
    <xf numFmtId="0" fontId="16" fillId="0" borderId="0" xfId="0" applyFont="1" applyAlignment="1">
      <alignment horizontal="center" vertical="top" wrapText="1"/>
    </xf>
    <xf numFmtId="4" fontId="16" fillId="0" borderId="0" xfId="0" applyNumberFormat="1" applyFont="1" applyAlignment="1">
      <alignment horizontal="center" vertical="center" wrapText="1"/>
    </xf>
    <xf numFmtId="0" fontId="10" fillId="0" borderId="0" xfId="0" applyFont="1" applyAlignment="1">
      <alignment vertical="top" wrapText="1"/>
    </xf>
    <xf numFmtId="4" fontId="16" fillId="0" borderId="0" xfId="0" applyNumberFormat="1" applyFont="1" applyAlignment="1">
      <alignment vertical="top" wrapText="1"/>
    </xf>
    <xf numFmtId="4" fontId="17" fillId="0" borderId="0" xfId="0" applyNumberFormat="1" applyFont="1" applyAlignment="1">
      <alignment vertical="top" wrapText="1"/>
    </xf>
    <xf numFmtId="0" fontId="10" fillId="0" borderId="0" xfId="0" applyFont="1" applyAlignment="1">
      <alignment vertical="top"/>
    </xf>
    <xf numFmtId="0" fontId="10" fillId="0" borderId="0" xfId="0" applyFont="1" applyAlignment="1">
      <alignment horizontal="center" vertical="top" wrapText="1"/>
    </xf>
    <xf numFmtId="0" fontId="10" fillId="0" borderId="0" xfId="0" applyFont="1" applyAlignment="1">
      <alignment horizontal="center" vertical="top"/>
    </xf>
    <xf numFmtId="3" fontId="16" fillId="0" borderId="0" xfId="0" applyNumberFormat="1" applyFont="1" applyAlignment="1">
      <alignment horizontal="center" vertical="top" wrapText="1"/>
    </xf>
    <xf numFmtId="0" fontId="10" fillId="0" borderId="0" xfId="0" applyFont="1" applyAlignment="1">
      <alignment horizontal="left" vertical="top"/>
    </xf>
    <xf numFmtId="0" fontId="18" fillId="4" borderId="1" xfId="0" applyFont="1" applyFill="1" applyBorder="1" applyAlignment="1">
      <alignment horizontal="center" vertical="center" wrapText="1"/>
    </xf>
    <xf numFmtId="0" fontId="0" fillId="4" borderId="1" xfId="0" applyFill="1" applyBorder="1" applyAlignment="1">
      <alignment horizontal="center" vertical="center"/>
    </xf>
    <xf numFmtId="3" fontId="0" fillId="4" borderId="1" xfId="0" applyNumberFormat="1" applyFill="1" applyBorder="1" applyAlignment="1">
      <alignment horizontal="center" vertical="center"/>
    </xf>
    <xf numFmtId="3" fontId="0" fillId="0" borderId="0" xfId="0" applyNumberFormat="1"/>
    <xf numFmtId="0" fontId="19" fillId="0" borderId="1" xfId="0" applyFont="1" applyBorder="1" applyAlignment="1">
      <alignment vertical="top" wrapText="1"/>
    </xf>
    <xf numFmtId="0" fontId="8" fillId="0" borderId="9" xfId="0" applyFont="1" applyBorder="1" applyAlignment="1">
      <alignment vertical="top" wrapText="1"/>
    </xf>
    <xf numFmtId="0" fontId="6" fillId="0" borderId="10" xfId="0" applyFont="1" applyBorder="1" applyAlignment="1">
      <alignment vertical="top" wrapText="1"/>
    </xf>
    <xf numFmtId="0" fontId="8" fillId="0" borderId="8" xfId="0" applyFont="1" applyBorder="1" applyAlignment="1">
      <alignment vertical="top" wrapText="1"/>
    </xf>
    <xf numFmtId="0" fontId="10" fillId="0" borderId="0" xfId="0" applyFont="1" applyAlignment="1">
      <alignment horizontal="left" vertical="top" wrapText="1"/>
    </xf>
    <xf numFmtId="0" fontId="13" fillId="3" borderId="7" xfId="0" applyFont="1" applyFill="1" applyBorder="1" applyAlignment="1">
      <alignment horizontal="center" vertical="center" wrapText="1"/>
    </xf>
    <xf numFmtId="0" fontId="16" fillId="0" borderId="0" xfId="0" applyFont="1" applyAlignment="1">
      <alignment vertical="top"/>
    </xf>
    <xf numFmtId="4" fontId="0" fillId="4" borderId="1" xfId="0" applyNumberFormat="1" applyFill="1" applyBorder="1" applyAlignment="1">
      <alignment horizontal="center" vertical="center"/>
    </xf>
    <xf numFmtId="0" fontId="13" fillId="0" borderId="1" xfId="0" applyFont="1" applyBorder="1" applyAlignment="1">
      <alignment horizontal="center" vertical="center" wrapText="1"/>
    </xf>
    <xf numFmtId="3" fontId="13" fillId="0" borderId="1" xfId="0" applyNumberFormat="1" applyFont="1" applyBorder="1" applyAlignment="1">
      <alignment horizontal="center" vertical="center" wrapText="1"/>
    </xf>
    <xf numFmtId="4" fontId="13" fillId="3" borderId="1" xfId="0" applyNumberFormat="1" applyFont="1" applyFill="1" applyBorder="1" applyAlignment="1">
      <alignment horizontal="center" vertical="center" wrapText="1"/>
    </xf>
    <xf numFmtId="0" fontId="10" fillId="0" borderId="13" xfId="0" applyFont="1" applyBorder="1" applyAlignment="1">
      <alignment vertical="top" wrapText="1"/>
    </xf>
    <xf numFmtId="0" fontId="12" fillId="0" borderId="13" xfId="0" applyFont="1" applyBorder="1" applyAlignment="1">
      <alignment vertical="top" wrapText="1"/>
    </xf>
    <xf numFmtId="0" fontId="0" fillId="5" borderId="4" xfId="0" applyFill="1" applyBorder="1" applyAlignment="1">
      <alignment horizontal="center" vertical="center" wrapText="1"/>
    </xf>
    <xf numFmtId="0" fontId="16" fillId="5" borderId="4" xfId="0" applyFont="1" applyFill="1" applyBorder="1" applyAlignment="1">
      <alignment horizontal="center" vertical="center" wrapText="1"/>
    </xf>
    <xf numFmtId="0" fontId="18" fillId="5" borderId="4" xfId="0" applyFont="1" applyFill="1" applyBorder="1" applyAlignment="1">
      <alignment horizontal="center" vertical="center"/>
    </xf>
    <xf numFmtId="4" fontId="18" fillId="5" borderId="1" xfId="0" applyNumberFormat="1" applyFont="1" applyFill="1" applyBorder="1" applyAlignment="1">
      <alignment horizontal="center" vertical="center" wrapText="1"/>
    </xf>
    <xf numFmtId="0" fontId="18" fillId="5" borderId="1" xfId="0" applyFont="1" applyFill="1" applyBorder="1" applyAlignment="1">
      <alignment vertical="center" wrapText="1"/>
    </xf>
    <xf numFmtId="0" fontId="0" fillId="5" borderId="8" xfId="0" applyFill="1" applyBorder="1" applyAlignment="1">
      <alignment horizontal="center" vertical="center" wrapText="1"/>
    </xf>
    <xf numFmtId="0" fontId="16" fillId="5" borderId="8" xfId="0" applyFont="1" applyFill="1" applyBorder="1" applyAlignment="1">
      <alignment horizontal="center" vertical="center" wrapText="1"/>
    </xf>
    <xf numFmtId="0" fontId="18" fillId="5" borderId="1" xfId="0" applyFont="1" applyFill="1" applyBorder="1" applyAlignment="1">
      <alignment horizontal="center" vertical="center"/>
    </xf>
    <xf numFmtId="0" fontId="18" fillId="5" borderId="8" xfId="0" applyFont="1" applyFill="1" applyBorder="1" applyAlignment="1">
      <alignment horizontal="center" vertical="center"/>
    </xf>
    <xf numFmtId="0" fontId="0" fillId="5" borderId="1" xfId="0" applyFill="1" applyBorder="1" applyAlignment="1">
      <alignment horizontal="center" vertical="center" wrapText="1"/>
    </xf>
    <xf numFmtId="0" fontId="16" fillId="5"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5" borderId="1" xfId="0" applyFont="1" applyFill="1" applyBorder="1" applyAlignment="1">
      <alignment horizontal="left" vertical="center" wrapText="1"/>
    </xf>
    <xf numFmtId="0" fontId="16" fillId="5" borderId="0" xfId="0" applyFont="1" applyFill="1" applyAlignment="1">
      <alignment horizontal="center" vertical="center" wrapText="1"/>
    </xf>
    <xf numFmtId="3" fontId="0" fillId="5" borderId="0" xfId="0" applyNumberFormat="1" applyFill="1" applyAlignment="1">
      <alignment horizontal="center" vertical="center" wrapText="1"/>
    </xf>
    <xf numFmtId="0" fontId="0" fillId="5" borderId="0" xfId="0" applyFill="1" applyAlignment="1">
      <alignment horizontal="center" vertical="center" wrapText="1"/>
    </xf>
    <xf numFmtId="0" fontId="25" fillId="5" borderId="0" xfId="0" applyFont="1" applyFill="1" applyAlignment="1">
      <alignment horizontal="center" vertical="center" wrapText="1"/>
    </xf>
    <xf numFmtId="0" fontId="0" fillId="5" borderId="0" xfId="0" applyFill="1" applyAlignment="1">
      <alignment horizontal="center" vertical="center"/>
    </xf>
    <xf numFmtId="0" fontId="25" fillId="5" borderId="0" xfId="0" applyFont="1" applyFill="1" applyAlignment="1">
      <alignment vertical="top"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6" borderId="1" xfId="0" applyFill="1" applyBorder="1" applyAlignment="1">
      <alignment wrapText="1"/>
    </xf>
    <xf numFmtId="0" fontId="0" fillId="6" borderId="1" xfId="0" applyFill="1" applyBorder="1" applyAlignment="1">
      <alignment vertical="top" wrapText="1"/>
    </xf>
    <xf numFmtId="0" fontId="18" fillId="3" borderId="1" xfId="0" applyFont="1" applyFill="1" applyBorder="1" applyAlignment="1">
      <alignment vertical="top" wrapText="1"/>
    </xf>
    <xf numFmtId="0" fontId="18" fillId="0" borderId="1" xfId="0" applyFont="1" applyBorder="1" applyAlignment="1">
      <alignment vertical="top" wrapText="1"/>
    </xf>
    <xf numFmtId="0" fontId="21" fillId="0" borderId="0" xfId="0" applyFont="1"/>
    <xf numFmtId="0" fontId="18" fillId="0" borderId="1" xfId="0" applyFont="1" applyBorder="1" applyAlignment="1">
      <alignment horizontal="left" vertical="top" wrapText="1"/>
    </xf>
    <xf numFmtId="0" fontId="18" fillId="3" borderId="1" xfId="0" applyFont="1" applyFill="1" applyBorder="1" applyAlignment="1">
      <alignment horizontal="left" vertical="top" wrapText="1"/>
    </xf>
    <xf numFmtId="0" fontId="26" fillId="0" borderId="1" xfId="0" applyFont="1" applyBorder="1" applyAlignment="1">
      <alignment horizontal="left" vertical="top" wrapText="1"/>
    </xf>
    <xf numFmtId="0" fontId="21" fillId="0" borderId="0" xfId="0" applyFont="1" applyAlignment="1">
      <alignment vertical="center" wrapText="1"/>
    </xf>
    <xf numFmtId="0" fontId="21" fillId="0" borderId="0" xfId="0" applyFont="1" applyAlignment="1">
      <alignment wrapText="1"/>
    </xf>
    <xf numFmtId="0" fontId="26" fillId="3" borderId="1" xfId="0" applyFont="1" applyFill="1" applyBorder="1" applyAlignment="1">
      <alignment vertical="top" wrapText="1"/>
    </xf>
    <xf numFmtId="0" fontId="21" fillId="3" borderId="0" xfId="0" applyFont="1" applyFill="1" applyAlignment="1">
      <alignment wrapText="1"/>
    </xf>
    <xf numFmtId="0" fontId="27" fillId="0" borderId="0" xfId="0" applyFont="1"/>
    <xf numFmtId="4" fontId="13" fillId="3" borderId="4" xfId="0" applyNumberFormat="1" applyFont="1" applyFill="1" applyBorder="1" applyAlignment="1">
      <alignment horizontal="center" vertical="center" wrapText="1"/>
    </xf>
    <xf numFmtId="3" fontId="13" fillId="3" borderId="4" xfId="0" applyNumberFormat="1" applyFont="1" applyFill="1" applyBorder="1" applyAlignment="1">
      <alignment horizontal="center" vertical="center" wrapText="1"/>
    </xf>
    <xf numFmtId="3" fontId="13" fillId="3" borderId="1" xfId="0" applyNumberFormat="1" applyFont="1" applyFill="1" applyBorder="1" applyAlignment="1">
      <alignment horizontal="center" vertical="center" wrapText="1"/>
    </xf>
    <xf numFmtId="3" fontId="13" fillId="3" borderId="7" xfId="0" applyNumberFormat="1" applyFont="1" applyFill="1" applyBorder="1" applyAlignment="1">
      <alignment horizontal="center" vertical="center" wrapText="1"/>
    </xf>
    <xf numFmtId="4" fontId="13" fillId="3" borderId="7" xfId="0" applyNumberFormat="1" applyFont="1" applyFill="1" applyBorder="1" applyAlignment="1">
      <alignment horizontal="center" vertical="center" wrapText="1"/>
    </xf>
    <xf numFmtId="0" fontId="28" fillId="0" borderId="1" xfId="0" applyFont="1" applyBorder="1" applyAlignment="1">
      <alignment vertical="top" wrapText="1"/>
    </xf>
    <xf numFmtId="0" fontId="29" fillId="0" borderId="1" xfId="0" applyFont="1" applyBorder="1" applyAlignment="1">
      <alignment vertical="top" wrapText="1"/>
    </xf>
    <xf numFmtId="0" fontId="19" fillId="0" borderId="9" xfId="0" applyFont="1" applyBorder="1" applyAlignment="1">
      <alignment vertical="top" wrapText="1"/>
    </xf>
    <xf numFmtId="3" fontId="13" fillId="0" borderId="8" xfId="0" applyNumberFormat="1" applyFont="1" applyBorder="1" applyAlignment="1">
      <alignment horizontal="center" vertical="center" wrapText="1"/>
    </xf>
    <xf numFmtId="0" fontId="0" fillId="4" borderId="7" xfId="0" applyFill="1" applyBorder="1" applyAlignment="1">
      <alignment horizontal="center" vertical="center"/>
    </xf>
    <xf numFmtId="0" fontId="8" fillId="3" borderId="1" xfId="0" applyFont="1" applyFill="1" applyBorder="1" applyAlignment="1">
      <alignment vertical="top" wrapText="1"/>
    </xf>
    <xf numFmtId="0" fontId="0" fillId="3" borderId="1" xfId="0" applyFill="1" applyBorder="1" applyAlignment="1">
      <alignment horizontal="center" vertical="center"/>
    </xf>
    <xf numFmtId="4" fontId="13" fillId="3" borderId="5" xfId="0" applyNumberFormat="1" applyFont="1" applyFill="1" applyBorder="1" applyAlignment="1">
      <alignment horizontal="center" vertical="center" wrapText="1"/>
    </xf>
    <xf numFmtId="4" fontId="13" fillId="3" borderId="6" xfId="0" applyNumberFormat="1" applyFont="1" applyFill="1" applyBorder="1" applyAlignment="1">
      <alignment horizontal="center" vertical="center" wrapText="1"/>
    </xf>
    <xf numFmtId="3" fontId="13" fillId="0" borderId="4" xfId="0" applyNumberFormat="1" applyFont="1" applyBorder="1" applyAlignment="1">
      <alignment horizontal="center" vertical="center" wrapText="1"/>
    </xf>
    <xf numFmtId="3" fontId="16" fillId="0" borderId="0" xfId="0" applyNumberFormat="1" applyFont="1" applyAlignment="1">
      <alignment horizontal="center" vertical="center" wrapText="1"/>
    </xf>
    <xf numFmtId="3" fontId="10" fillId="0" borderId="0" xfId="0" applyNumberFormat="1" applyFont="1" applyAlignment="1">
      <alignment vertical="top" wrapText="1"/>
    </xf>
    <xf numFmtId="3" fontId="16" fillId="0" borderId="0" xfId="0" applyNumberFormat="1" applyFont="1" applyAlignment="1">
      <alignment vertical="top" wrapText="1"/>
    </xf>
    <xf numFmtId="3" fontId="17" fillId="0" borderId="0" xfId="0" applyNumberFormat="1" applyFont="1" applyAlignment="1">
      <alignment vertical="top" wrapText="1"/>
    </xf>
    <xf numFmtId="3" fontId="22" fillId="5" borderId="0" xfId="0" applyNumberFormat="1" applyFont="1" applyFill="1" applyAlignment="1">
      <alignment horizontal="center" vertical="center" wrapText="1"/>
    </xf>
    <xf numFmtId="0" fontId="14" fillId="0" borderId="15" xfId="0" applyFont="1" applyBorder="1" applyAlignment="1">
      <alignment vertical="center" wrapText="1"/>
    </xf>
    <xf numFmtId="0" fontId="14" fillId="0" borderId="11" xfId="0" applyFont="1" applyBorder="1" applyAlignment="1">
      <alignment vertical="center" wrapText="1"/>
    </xf>
    <xf numFmtId="0" fontId="14" fillId="0" borderId="11" xfId="0" applyFont="1" applyBorder="1" applyAlignment="1">
      <alignment horizontal="center" vertical="center" wrapText="1"/>
    </xf>
    <xf numFmtId="0" fontId="14" fillId="0" borderId="16" xfId="0" applyFont="1" applyBorder="1" applyAlignment="1">
      <alignment horizontal="center" vertical="center" wrapText="1"/>
    </xf>
    <xf numFmtId="3" fontId="13" fillId="0" borderId="17" xfId="0" applyNumberFormat="1" applyFont="1" applyBorder="1" applyAlignment="1">
      <alignment horizontal="center" vertical="center" wrapText="1"/>
    </xf>
    <xf numFmtId="3" fontId="16" fillId="4" borderId="17" xfId="0" applyNumberFormat="1" applyFont="1" applyFill="1" applyBorder="1" applyAlignment="1">
      <alignment horizontal="center" vertical="center"/>
    </xf>
    <xf numFmtId="4" fontId="0" fillId="4" borderId="7" xfId="0" applyNumberFormat="1" applyFill="1" applyBorder="1" applyAlignment="1">
      <alignment horizontal="center" vertical="center"/>
    </xf>
    <xf numFmtId="3" fontId="0" fillId="4" borderId="7" xfId="0" applyNumberFormat="1" applyFill="1" applyBorder="1" applyAlignment="1">
      <alignment horizontal="center" vertical="center"/>
    </xf>
    <xf numFmtId="0" fontId="18" fillId="4" borderId="7" xfId="0" applyFont="1" applyFill="1" applyBorder="1" applyAlignment="1">
      <alignment horizontal="center" vertical="center" wrapText="1"/>
    </xf>
    <xf numFmtId="0" fontId="13" fillId="0" borderId="7" xfId="0" applyFont="1" applyBorder="1" applyAlignment="1">
      <alignment horizontal="center" vertical="center" wrapText="1"/>
    </xf>
    <xf numFmtId="3" fontId="16" fillId="4" borderId="18" xfId="0" applyNumberFormat="1" applyFont="1" applyFill="1" applyBorder="1" applyAlignment="1">
      <alignment horizontal="center" vertical="center"/>
    </xf>
    <xf numFmtId="3" fontId="13" fillId="3" borderId="8" xfId="0" applyNumberFormat="1" applyFont="1" applyFill="1" applyBorder="1" applyAlignment="1">
      <alignment horizontal="center" vertical="center" wrapText="1"/>
    </xf>
    <xf numFmtId="4" fontId="13" fillId="3" borderId="8" xfId="0" applyNumberFormat="1" applyFont="1" applyFill="1" applyBorder="1" applyAlignment="1">
      <alignment horizontal="center" vertical="center" wrapText="1"/>
    </xf>
    <xf numFmtId="3" fontId="13" fillId="3" borderId="2" xfId="0" applyNumberFormat="1" applyFont="1" applyFill="1" applyBorder="1" applyAlignment="1">
      <alignment horizontal="center" vertical="center" wrapText="1"/>
    </xf>
    <xf numFmtId="4" fontId="13" fillId="3" borderId="2" xfId="0" applyNumberFormat="1" applyFont="1" applyFill="1" applyBorder="1" applyAlignment="1">
      <alignment horizontal="center" vertical="center" wrapText="1"/>
    </xf>
    <xf numFmtId="0" fontId="0" fillId="4" borderId="2" xfId="0" applyFill="1" applyBorder="1" applyAlignment="1">
      <alignment horizontal="center" vertical="center"/>
    </xf>
    <xf numFmtId="0" fontId="13" fillId="3" borderId="2" xfId="0" applyFont="1" applyFill="1" applyBorder="1" applyAlignment="1">
      <alignment horizontal="center" vertical="center" wrapText="1"/>
    </xf>
    <xf numFmtId="3" fontId="13" fillId="0" borderId="2" xfId="0" applyNumberFormat="1" applyFont="1" applyBorder="1" applyAlignment="1">
      <alignment horizontal="center" vertical="center" wrapText="1"/>
    </xf>
    <xf numFmtId="4" fontId="13" fillId="0" borderId="1" xfId="0" applyNumberFormat="1" applyFont="1" applyBorder="1" applyAlignment="1">
      <alignment vertical="center" wrapText="1"/>
    </xf>
    <xf numFmtId="4" fontId="13" fillId="3" borderId="1" xfId="0" applyNumberFormat="1" applyFont="1" applyFill="1" applyBorder="1" applyAlignment="1">
      <alignment vertical="center" wrapText="1"/>
    </xf>
    <xf numFmtId="4" fontId="13" fillId="0" borderId="7" xfId="0" applyNumberFormat="1" applyFont="1" applyBorder="1" applyAlignment="1">
      <alignment horizontal="center" vertical="center" wrapText="1"/>
    </xf>
    <xf numFmtId="0" fontId="33" fillId="0" borderId="1" xfId="0" applyFont="1" applyBorder="1" applyAlignment="1">
      <alignment horizontal="left" vertical="top" wrapText="1"/>
    </xf>
    <xf numFmtId="0" fontId="8" fillId="0" borderId="2" xfId="0" applyFont="1" applyBorder="1" applyAlignment="1">
      <alignment vertical="top" wrapText="1"/>
    </xf>
    <xf numFmtId="4" fontId="13" fillId="0" borderId="1" xfId="0" applyNumberFormat="1" applyFont="1" applyBorder="1" applyAlignment="1">
      <alignment horizontal="left" vertical="center" wrapText="1"/>
    </xf>
    <xf numFmtId="4" fontId="13" fillId="3" borderId="1" xfId="0" applyNumberFormat="1" applyFont="1" applyFill="1" applyBorder="1" applyAlignment="1">
      <alignment horizontal="left" vertical="center" wrapText="1"/>
    </xf>
    <xf numFmtId="0" fontId="0" fillId="7" borderId="1" xfId="0" applyFill="1" applyBorder="1" applyAlignment="1">
      <alignment horizontal="center" vertical="center"/>
    </xf>
    <xf numFmtId="0" fontId="0" fillId="0" borderId="1" xfId="0" applyBorder="1"/>
    <xf numFmtId="4" fontId="13" fillId="3" borderId="1" xfId="0" applyNumberFormat="1" applyFont="1" applyFill="1" applyBorder="1" applyAlignment="1">
      <alignment vertical="top" wrapText="1"/>
    </xf>
    <xf numFmtId="0" fontId="13" fillId="3" borderId="1" xfId="0" applyFont="1" applyFill="1" applyBorder="1"/>
    <xf numFmtId="0" fontId="32" fillId="7" borderId="1" xfId="0" applyFont="1" applyFill="1" applyBorder="1" applyAlignment="1">
      <alignment vertical="center" wrapText="1"/>
    </xf>
    <xf numFmtId="0" fontId="26" fillId="7" borderId="1" xfId="0" applyFont="1" applyFill="1" applyBorder="1" applyAlignment="1">
      <alignment horizontal="left" vertical="top" wrapText="1"/>
    </xf>
    <xf numFmtId="0" fontId="36" fillId="0" borderId="0" xfId="0" applyFont="1"/>
    <xf numFmtId="0" fontId="22" fillId="8" borderId="1" xfId="0" applyFont="1" applyFill="1" applyBorder="1" applyAlignment="1">
      <alignment horizontal="center" vertical="center"/>
    </xf>
    <xf numFmtId="0" fontId="3" fillId="7" borderId="1" xfId="0" applyFont="1" applyFill="1" applyBorder="1" applyAlignment="1">
      <alignment vertical="center" wrapText="1"/>
    </xf>
    <xf numFmtId="0" fontId="2" fillId="7" borderId="1" xfId="0" applyFont="1" applyFill="1" applyBorder="1" applyAlignment="1">
      <alignment vertical="top" wrapText="1"/>
    </xf>
    <xf numFmtId="0" fontId="32" fillId="0" borderId="0" xfId="0" applyFont="1" applyAlignment="1">
      <alignment horizontal="left" vertical="top" wrapText="1"/>
    </xf>
    <xf numFmtId="3" fontId="38" fillId="8" borderId="1" xfId="0" applyNumberFormat="1" applyFont="1" applyFill="1" applyBorder="1" applyAlignment="1">
      <alignment horizontal="center" vertical="center" wrapText="1"/>
    </xf>
    <xf numFmtId="3" fontId="0" fillId="5" borderId="4" xfId="0" applyNumberFormat="1" applyFill="1" applyBorder="1" applyAlignment="1">
      <alignment horizontal="center" vertical="center" wrapText="1"/>
    </xf>
    <xf numFmtId="0" fontId="0" fillId="5" borderId="4" xfId="0" applyFill="1" applyBorder="1" applyAlignment="1">
      <alignment horizontal="center" vertical="center" wrapText="1"/>
    </xf>
    <xf numFmtId="0" fontId="16" fillId="5" borderId="3" xfId="0" applyFont="1" applyFill="1" applyBorder="1" applyAlignment="1">
      <alignment horizontal="center" vertical="center" wrapText="1"/>
    </xf>
    <xf numFmtId="3" fontId="18" fillId="5" borderId="4" xfId="0" applyNumberFormat="1" applyFont="1" applyFill="1" applyBorder="1" applyAlignment="1">
      <alignment horizontal="center" vertical="center" wrapText="1"/>
    </xf>
    <xf numFmtId="0" fontId="22" fillId="5" borderId="1" xfId="0" applyFont="1" applyFill="1" applyBorder="1" applyAlignment="1">
      <alignment horizontal="center" vertical="center" wrapText="1"/>
    </xf>
    <xf numFmtId="3" fontId="38" fillId="5" borderId="1" xfId="0" applyNumberFormat="1" applyFont="1" applyFill="1" applyBorder="1" applyAlignment="1">
      <alignment horizontal="center" vertical="center" wrapText="1"/>
    </xf>
    <xf numFmtId="3" fontId="18" fillId="8" borderId="1" xfId="0" applyNumberFormat="1" applyFont="1" applyFill="1" applyBorder="1" applyAlignment="1">
      <alignment horizontal="center" vertical="center" wrapText="1"/>
    </xf>
    <xf numFmtId="3" fontId="13" fillId="3" borderId="4" xfId="0" applyNumberFormat="1" applyFont="1" applyFill="1" applyBorder="1" applyAlignment="1">
      <alignment horizontal="center" vertical="center" wrapText="1"/>
    </xf>
    <xf numFmtId="3" fontId="13" fillId="3" borderId="1" xfId="0" applyNumberFormat="1" applyFont="1" applyFill="1" applyBorder="1" applyAlignment="1">
      <alignment horizontal="center" vertical="center" wrapText="1"/>
    </xf>
    <xf numFmtId="0" fontId="0" fillId="5" borderId="4" xfId="0" applyFill="1" applyBorder="1" applyAlignment="1">
      <alignment horizontal="center" vertical="center"/>
    </xf>
    <xf numFmtId="0" fontId="0" fillId="5" borderId="1" xfId="0" applyFill="1" applyBorder="1" applyAlignment="1">
      <alignment horizontal="center" vertical="center" wrapText="1"/>
    </xf>
    <xf numFmtId="0" fontId="10" fillId="0" borderId="1" xfId="0" applyFont="1" applyBorder="1" applyAlignment="1">
      <alignment horizontal="center" vertical="top"/>
    </xf>
    <xf numFmtId="0" fontId="10" fillId="0" borderId="2" xfId="0" applyFont="1" applyBorder="1" applyAlignment="1">
      <alignment horizontal="center" vertical="top" wrapText="1"/>
    </xf>
    <xf numFmtId="0" fontId="10" fillId="0" borderId="7" xfId="0" applyFont="1" applyBorder="1" applyAlignment="1">
      <alignment horizontal="center" vertical="top"/>
    </xf>
    <xf numFmtId="0" fontId="32" fillId="0" borderId="1" xfId="0" applyFont="1" applyBorder="1" applyAlignment="1">
      <alignment horizontal="center" vertical="center"/>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20" xfId="0" applyFont="1" applyBorder="1" applyAlignment="1">
      <alignment horizontal="center" vertical="top" wrapText="1"/>
    </xf>
    <xf numFmtId="0" fontId="10" fillId="0" borderId="12" xfId="0" applyFont="1" applyBorder="1" applyAlignment="1">
      <alignment horizontal="center" vertical="center" wrapText="1"/>
    </xf>
    <xf numFmtId="0" fontId="10" fillId="0" borderId="10" xfId="0" applyFont="1" applyBorder="1" applyAlignment="1">
      <alignment horizontal="center" vertical="top" wrapText="1"/>
    </xf>
    <xf numFmtId="0" fontId="10" fillId="0" borderId="2" xfId="0" applyFont="1" applyBorder="1" applyAlignment="1">
      <alignment horizontal="left" vertical="top" wrapText="1"/>
    </xf>
    <xf numFmtId="0" fontId="10" fillId="0" borderId="1" xfId="0" applyFont="1" applyBorder="1" applyAlignment="1">
      <alignment horizontal="left" vertical="top"/>
    </xf>
    <xf numFmtId="4" fontId="13" fillId="3" borderId="1" xfId="0" applyNumberFormat="1" applyFont="1" applyFill="1" applyBorder="1" applyAlignment="1">
      <alignment horizontal="center" vertical="center" wrapText="1"/>
    </xf>
    <xf numFmtId="4" fontId="13" fillId="3" borderId="7" xfId="0" applyNumberFormat="1" applyFont="1" applyFill="1" applyBorder="1" applyAlignment="1">
      <alignment horizontal="center" vertical="center" wrapText="1"/>
    </xf>
    <xf numFmtId="3" fontId="13" fillId="3" borderId="7" xfId="0" applyNumberFormat="1" applyFont="1" applyFill="1" applyBorder="1" applyAlignment="1">
      <alignment horizontal="center" vertical="center" wrapText="1"/>
    </xf>
    <xf numFmtId="0" fontId="10" fillId="0" borderId="7" xfId="0" applyFont="1" applyBorder="1" applyAlignment="1">
      <alignment horizontal="center" vertical="top" wrapText="1"/>
    </xf>
    <xf numFmtId="0" fontId="10" fillId="0" borderId="1" xfId="0" applyFont="1" applyBorder="1" applyAlignment="1">
      <alignment horizontal="center" vertical="top" wrapText="1"/>
    </xf>
    <xf numFmtId="4" fontId="13" fillId="3" borderId="14" xfId="0" applyNumberFormat="1" applyFont="1" applyFill="1" applyBorder="1" applyAlignment="1">
      <alignment horizontal="center" vertical="center" wrapText="1"/>
    </xf>
    <xf numFmtId="4" fontId="13" fillId="3" borderId="5" xfId="0" applyNumberFormat="1" applyFont="1" applyFill="1" applyBorder="1" applyAlignment="1">
      <alignment horizontal="center" vertical="center" wrapText="1"/>
    </xf>
    <xf numFmtId="4" fontId="13" fillId="3" borderId="6" xfId="0" applyNumberFormat="1" applyFont="1" applyFill="1" applyBorder="1" applyAlignment="1">
      <alignment horizontal="center" vertical="center" wrapText="1"/>
    </xf>
    <xf numFmtId="3" fontId="13" fillId="3" borderId="8" xfId="0" applyNumberFormat="1" applyFont="1" applyFill="1" applyBorder="1" applyAlignment="1">
      <alignment horizontal="center" vertical="center" wrapText="1"/>
    </xf>
    <xf numFmtId="4" fontId="13" fillId="3" borderId="8" xfId="0" applyNumberFormat="1" applyFont="1" applyFill="1" applyBorder="1" applyAlignment="1">
      <alignment horizontal="center" vertical="center" wrapText="1"/>
    </xf>
    <xf numFmtId="4" fontId="13" fillId="3" borderId="4" xfId="0" applyNumberFormat="1" applyFont="1" applyFill="1" applyBorder="1" applyAlignment="1">
      <alignment horizontal="center" vertical="center" wrapText="1"/>
    </xf>
    <xf numFmtId="4" fontId="13" fillId="3" borderId="3" xfId="0" applyNumberFormat="1" applyFont="1" applyFill="1" applyBorder="1" applyAlignment="1">
      <alignment horizontal="center" vertical="center" wrapText="1"/>
    </xf>
    <xf numFmtId="4" fontId="13" fillId="3" borderId="19" xfId="0" applyNumberFormat="1" applyFont="1" applyFill="1" applyBorder="1" applyAlignment="1">
      <alignment horizontal="center" vertical="center" wrapText="1"/>
    </xf>
    <xf numFmtId="3" fontId="13" fillId="3" borderId="2" xfId="0" applyNumberFormat="1" applyFont="1" applyFill="1" applyBorder="1" applyAlignment="1">
      <alignment horizontal="center" vertical="center" wrapText="1"/>
    </xf>
    <xf numFmtId="4" fontId="13" fillId="3" borderId="2" xfId="0" applyNumberFormat="1" applyFont="1" applyFill="1" applyBorder="1" applyAlignment="1">
      <alignment horizontal="center" vertical="center" wrapText="1"/>
    </xf>
    <xf numFmtId="3" fontId="13" fillId="0" borderId="4" xfId="0" applyNumberFormat="1" applyFont="1" applyBorder="1" applyAlignment="1">
      <alignment horizontal="center" vertical="center" wrapText="1"/>
    </xf>
    <xf numFmtId="3" fontId="13" fillId="0" borderId="1" xfId="0" applyNumberFormat="1" applyFont="1" applyBorder="1" applyAlignment="1">
      <alignment horizontal="center" vertical="center" wrapText="1"/>
    </xf>
    <xf numFmtId="3" fontId="13" fillId="0" borderId="2" xfId="0" applyNumberFormat="1" applyFont="1" applyBorder="1" applyAlignment="1">
      <alignment horizontal="center" vertical="center" wrapText="1"/>
    </xf>
    <xf numFmtId="0" fontId="32" fillId="7" borderId="2" xfId="0" applyFont="1" applyFill="1" applyBorder="1" applyAlignment="1">
      <alignment horizontal="center" vertical="center"/>
    </xf>
    <xf numFmtId="0" fontId="32" fillId="7" borderId="8" xfId="0" applyFont="1" applyFill="1" applyBorder="1" applyAlignment="1">
      <alignment horizontal="center" vertical="center"/>
    </xf>
    <xf numFmtId="0" fontId="10" fillId="0" borderId="0" xfId="0" applyFont="1" applyAlignment="1">
      <alignment horizontal="left" vertical="top" wrapText="1"/>
    </xf>
    <xf numFmtId="0" fontId="10" fillId="0" borderId="1" xfId="0" applyFont="1" applyBorder="1" applyAlignment="1">
      <alignment horizontal="left" vertical="top"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Border="1" applyAlignment="1">
      <alignment horizontal="center" vertical="top"/>
    </xf>
  </cellXfs>
  <cellStyles count="6">
    <cellStyle name="Įprastas" xfId="0" builtinId="0"/>
    <cellStyle name="Įprastas 2" xfId="2" xr:uid="{00000000-0005-0000-0000-000001000000}"/>
    <cellStyle name="Kablelis [0]" xfId="1" builtinId="6"/>
    <cellStyle name="Kablelis [0] 2" xfId="5" xr:uid="{B9B94E2B-99A8-4762-9A83-D9DEB44D94E3}"/>
    <cellStyle name="Kablelis [0] 3" xfId="3" xr:uid="{65012C15-6B05-42EB-997C-86B9B7B732FF}"/>
    <cellStyle name="Kablelis 2" xfId="4" xr:uid="{BF96CB87-3D5D-4DAD-B7F4-CAEA9CDEBD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65"/>
  <sheetViews>
    <sheetView tabSelected="1" topLeftCell="A7" zoomScale="75" zoomScaleNormal="75" workbookViewId="0">
      <selection activeCell="E9" sqref="E9:E11"/>
    </sheetView>
  </sheetViews>
  <sheetFormatPr defaultRowHeight="14.4" x14ac:dyDescent="0.3"/>
  <cols>
    <col min="1" max="1" width="21.44140625" customWidth="1"/>
    <col min="2" max="2" width="35.44140625" customWidth="1"/>
    <col min="3" max="3" width="18.88671875" customWidth="1"/>
    <col min="4" max="4" width="25.6640625" customWidth="1"/>
    <col min="5" max="5" width="16.5546875" customWidth="1"/>
    <col min="6" max="6" width="16.33203125" customWidth="1"/>
    <col min="7" max="8" width="16.6640625" customWidth="1"/>
    <col min="9" max="9" width="38.109375" customWidth="1"/>
    <col min="10" max="10" width="15" customWidth="1"/>
    <col min="11" max="11" width="16.6640625" customWidth="1"/>
    <col min="12" max="12" width="18.6640625" customWidth="1"/>
    <col min="13" max="13" width="13.109375" customWidth="1"/>
    <col min="14" max="14" width="14.109375" customWidth="1"/>
    <col min="15" max="15" width="12.5546875" customWidth="1"/>
    <col min="16" max="16" width="20" customWidth="1"/>
    <col min="17" max="17" width="14.44140625" customWidth="1"/>
    <col min="18" max="18" width="90.44140625" customWidth="1"/>
    <col min="19" max="19" width="105.44140625" customWidth="1"/>
    <col min="20" max="20" width="34.33203125" customWidth="1"/>
  </cols>
  <sheetData>
    <row r="1" spans="1:20" ht="18" customHeight="1" x14ac:dyDescent="0.3">
      <c r="A1" s="151" t="s">
        <v>157</v>
      </c>
      <c r="B1" s="151"/>
      <c r="C1" s="151"/>
      <c r="D1" s="151"/>
      <c r="E1" s="151"/>
      <c r="F1" s="151"/>
      <c r="G1" s="151"/>
      <c r="H1" s="151"/>
    </row>
    <row r="2" spans="1:20" x14ac:dyDescent="0.3">
      <c r="A2" s="195" t="s">
        <v>198</v>
      </c>
      <c r="B2" s="195"/>
      <c r="C2" s="195"/>
      <c r="D2" s="195"/>
      <c r="E2" s="195"/>
      <c r="F2" s="195"/>
      <c r="G2" s="195"/>
      <c r="H2" s="195"/>
      <c r="I2" s="195"/>
      <c r="J2" s="195"/>
      <c r="K2" s="195"/>
      <c r="L2" s="195"/>
      <c r="M2" s="195"/>
      <c r="N2" s="195"/>
      <c r="O2" s="195"/>
      <c r="P2" s="195"/>
      <c r="Q2" s="195"/>
      <c r="R2" s="195"/>
    </row>
    <row r="3" spans="1:20" x14ac:dyDescent="0.3">
      <c r="A3" s="23" t="s">
        <v>0</v>
      </c>
    </row>
    <row r="4" spans="1:20" x14ac:dyDescent="0.3">
      <c r="A4" s="196" t="s">
        <v>1</v>
      </c>
      <c r="B4" s="179" t="s">
        <v>2</v>
      </c>
      <c r="C4" s="197" t="s">
        <v>3</v>
      </c>
      <c r="D4" s="179" t="s">
        <v>4</v>
      </c>
      <c r="E4" s="179"/>
      <c r="F4" s="179"/>
      <c r="G4" s="196" t="s">
        <v>5</v>
      </c>
      <c r="H4" s="164" t="s">
        <v>6</v>
      </c>
      <c r="I4" s="164"/>
      <c r="J4" s="179" t="s">
        <v>7</v>
      </c>
      <c r="K4" s="164" t="s">
        <v>8</v>
      </c>
      <c r="L4" s="179" t="s">
        <v>9</v>
      </c>
      <c r="M4" s="179" t="s">
        <v>10</v>
      </c>
      <c r="N4" s="179"/>
      <c r="O4" s="179" t="s">
        <v>11</v>
      </c>
      <c r="P4" s="179" t="s">
        <v>12</v>
      </c>
      <c r="Q4" s="179" t="s">
        <v>13</v>
      </c>
      <c r="R4" s="174" t="s">
        <v>14</v>
      </c>
      <c r="S4" s="193" t="s">
        <v>203</v>
      </c>
      <c r="T4" s="167" t="s">
        <v>208</v>
      </c>
    </row>
    <row r="5" spans="1:20" ht="29.4" thickBot="1" x14ac:dyDescent="0.35">
      <c r="A5" s="173"/>
      <c r="B5" s="165"/>
      <c r="C5" s="198"/>
      <c r="D5" s="24" t="s">
        <v>15</v>
      </c>
      <c r="E5" s="24" t="s">
        <v>16</v>
      </c>
      <c r="F5" s="25" t="s">
        <v>17</v>
      </c>
      <c r="G5" s="173"/>
      <c r="H5" s="24" t="s">
        <v>18</v>
      </c>
      <c r="I5" s="26" t="s">
        <v>19</v>
      </c>
      <c r="J5" s="165"/>
      <c r="K5" s="199"/>
      <c r="L5" s="165"/>
      <c r="M5" s="26" t="s">
        <v>20</v>
      </c>
      <c r="N5" s="26" t="s">
        <v>21</v>
      </c>
      <c r="O5" s="165"/>
      <c r="P5" s="165"/>
      <c r="Q5" s="165"/>
      <c r="R5" s="174"/>
      <c r="S5" s="194"/>
      <c r="T5" s="167"/>
    </row>
    <row r="6" spans="1:20" s="27" customFormat="1" ht="208.5" customHeight="1" x14ac:dyDescent="0.3">
      <c r="A6" s="186" t="s">
        <v>199</v>
      </c>
      <c r="B6" s="160">
        <f>F6</f>
        <v>9285977</v>
      </c>
      <c r="C6" s="160">
        <f>5571583+3</f>
        <v>5571586</v>
      </c>
      <c r="D6" s="190" t="s">
        <v>153</v>
      </c>
      <c r="E6" s="160">
        <f>ROUND((C6/0.6*0.4),0)</f>
        <v>3714391</v>
      </c>
      <c r="F6" s="160">
        <f>C6+E6</f>
        <v>9285977</v>
      </c>
      <c r="G6" s="160">
        <f>B6</f>
        <v>9285977</v>
      </c>
      <c r="H6" s="96" t="s">
        <v>154</v>
      </c>
      <c r="I6" s="96" t="s">
        <v>176</v>
      </c>
      <c r="J6" s="185" t="s">
        <v>29</v>
      </c>
      <c r="K6" s="185" t="s">
        <v>32</v>
      </c>
      <c r="L6" s="96" t="s">
        <v>38</v>
      </c>
      <c r="M6" s="97">
        <v>0</v>
      </c>
      <c r="N6" s="96" t="s">
        <v>22</v>
      </c>
      <c r="O6" s="110">
        <f>P6*0.2</f>
        <v>725.40000000000009</v>
      </c>
      <c r="P6" s="110">
        <v>3627</v>
      </c>
      <c r="Q6" s="96" t="s">
        <v>105</v>
      </c>
      <c r="R6" s="139" t="s">
        <v>185</v>
      </c>
      <c r="S6" s="143"/>
      <c r="T6" s="150" t="s">
        <v>209</v>
      </c>
    </row>
    <row r="7" spans="1:20" s="27" customFormat="1" ht="168" customHeight="1" x14ac:dyDescent="0.3">
      <c r="A7" s="181"/>
      <c r="B7" s="161"/>
      <c r="C7" s="161"/>
      <c r="D7" s="191"/>
      <c r="E7" s="161"/>
      <c r="F7" s="161"/>
      <c r="G7" s="161"/>
      <c r="H7" s="59" t="s">
        <v>24</v>
      </c>
      <c r="I7" s="59" t="s">
        <v>177</v>
      </c>
      <c r="J7" s="175"/>
      <c r="K7" s="175"/>
      <c r="L7" s="46" t="s">
        <v>26</v>
      </c>
      <c r="M7" s="98">
        <v>13</v>
      </c>
      <c r="N7" s="28">
        <v>2020</v>
      </c>
      <c r="O7" s="58" t="s">
        <v>22</v>
      </c>
      <c r="P7" s="58">
        <v>30</v>
      </c>
      <c r="Q7" s="59" t="s">
        <v>105</v>
      </c>
      <c r="R7" s="140" t="s">
        <v>166</v>
      </c>
      <c r="S7" s="143"/>
      <c r="T7" s="143"/>
    </row>
    <row r="8" spans="1:20" s="27" customFormat="1" ht="100.8" x14ac:dyDescent="0.3">
      <c r="A8" s="181"/>
      <c r="B8" s="161"/>
      <c r="C8" s="161"/>
      <c r="D8" s="191"/>
      <c r="E8" s="161"/>
      <c r="F8" s="161"/>
      <c r="G8" s="161"/>
      <c r="H8" s="59" t="s">
        <v>24</v>
      </c>
      <c r="I8" s="59" t="s">
        <v>178</v>
      </c>
      <c r="J8" s="175"/>
      <c r="K8" s="175"/>
      <c r="L8" s="46" t="s">
        <v>26</v>
      </c>
      <c r="M8" s="98">
        <v>0</v>
      </c>
      <c r="N8" s="28">
        <v>2021</v>
      </c>
      <c r="O8" s="58" t="s">
        <v>22</v>
      </c>
      <c r="P8" s="98">
        <v>60</v>
      </c>
      <c r="Q8" s="59" t="s">
        <v>104</v>
      </c>
      <c r="R8" s="140" t="s">
        <v>167</v>
      </c>
      <c r="S8" s="143"/>
      <c r="T8" s="143"/>
    </row>
    <row r="9" spans="1:20" s="30" customFormat="1" ht="203.4" customHeight="1" x14ac:dyDescent="0.3">
      <c r="A9" s="181"/>
      <c r="B9" s="161">
        <f>F9</f>
        <v>34775700</v>
      </c>
      <c r="C9" s="161">
        <f>ROUND(33186252+1,0)</f>
        <v>33186253</v>
      </c>
      <c r="D9" s="191"/>
      <c r="E9" s="161">
        <f>ROUND((C9/0.95*0.05),0)-157198</f>
        <v>1589447</v>
      </c>
      <c r="F9" s="161">
        <f>C9+E9</f>
        <v>34775700</v>
      </c>
      <c r="G9" s="161">
        <f>B9</f>
        <v>34775700</v>
      </c>
      <c r="H9" s="59" t="s">
        <v>154</v>
      </c>
      <c r="I9" s="59" t="s">
        <v>176</v>
      </c>
      <c r="J9" s="175" t="s">
        <v>31</v>
      </c>
      <c r="K9" s="175" t="s">
        <v>32</v>
      </c>
      <c r="L9" s="59" t="s">
        <v>38</v>
      </c>
      <c r="M9" s="98">
        <v>0</v>
      </c>
      <c r="N9" s="59" t="s">
        <v>22</v>
      </c>
      <c r="O9" s="58">
        <f>P9*0.2</f>
        <v>2541.8000000000002</v>
      </c>
      <c r="P9" s="58">
        <v>12709</v>
      </c>
      <c r="Q9" s="59" t="s">
        <v>105</v>
      </c>
      <c r="R9" s="134" t="s">
        <v>186</v>
      </c>
      <c r="S9" s="143"/>
      <c r="T9" s="144"/>
    </row>
    <row r="10" spans="1:20" s="30" customFormat="1" ht="150.9" customHeight="1" x14ac:dyDescent="0.3">
      <c r="A10" s="181"/>
      <c r="B10" s="161"/>
      <c r="C10" s="161"/>
      <c r="D10" s="191"/>
      <c r="E10" s="161"/>
      <c r="F10" s="161"/>
      <c r="G10" s="161"/>
      <c r="H10" s="59" t="s">
        <v>24</v>
      </c>
      <c r="I10" s="59" t="s">
        <v>179</v>
      </c>
      <c r="J10" s="175"/>
      <c r="K10" s="175"/>
      <c r="L10" s="46" t="s">
        <v>26</v>
      </c>
      <c r="M10" s="98">
        <v>13</v>
      </c>
      <c r="N10" s="28">
        <v>2020</v>
      </c>
      <c r="O10" s="58" t="s">
        <v>22</v>
      </c>
      <c r="P10" s="58">
        <v>30</v>
      </c>
      <c r="Q10" s="59" t="s">
        <v>105</v>
      </c>
      <c r="R10" s="135" t="s">
        <v>168</v>
      </c>
      <c r="S10" s="143"/>
      <c r="T10" s="144"/>
    </row>
    <row r="11" spans="1:20" s="30" customFormat="1" ht="101.4" thickBot="1" x14ac:dyDescent="0.35">
      <c r="A11" s="187"/>
      <c r="B11" s="188"/>
      <c r="C11" s="188"/>
      <c r="D11" s="192"/>
      <c r="E11" s="188"/>
      <c r="F11" s="188"/>
      <c r="G11" s="188"/>
      <c r="H11" s="130" t="s">
        <v>24</v>
      </c>
      <c r="I11" s="130" t="s">
        <v>103</v>
      </c>
      <c r="J11" s="189"/>
      <c r="K11" s="189"/>
      <c r="L11" s="131" t="s">
        <v>26</v>
      </c>
      <c r="M11" s="129">
        <v>0</v>
      </c>
      <c r="N11" s="132">
        <v>2021</v>
      </c>
      <c r="O11" s="133" t="s">
        <v>22</v>
      </c>
      <c r="P11" s="129">
        <v>60</v>
      </c>
      <c r="Q11" s="130" t="s">
        <v>104</v>
      </c>
      <c r="R11" s="140" t="s">
        <v>169</v>
      </c>
      <c r="S11" s="143"/>
      <c r="T11" s="144"/>
    </row>
    <row r="12" spans="1:20" s="30" customFormat="1" ht="158.4" x14ac:dyDescent="0.3">
      <c r="A12" s="186" t="s">
        <v>200</v>
      </c>
      <c r="B12" s="160">
        <f>F12</f>
        <v>493863</v>
      </c>
      <c r="C12" s="160">
        <f>ROUND(296318,0)</f>
        <v>296318</v>
      </c>
      <c r="D12" s="160" t="s">
        <v>151</v>
      </c>
      <c r="E12" s="160">
        <f>ROUND((C12/0.6*0.4),0)</f>
        <v>197545</v>
      </c>
      <c r="F12" s="160">
        <f>+C12+E12</f>
        <v>493863</v>
      </c>
      <c r="G12" s="160">
        <f>ROUND((F12*0.9)-60000,0)</f>
        <v>384477</v>
      </c>
      <c r="H12" s="96" t="s">
        <v>154</v>
      </c>
      <c r="I12" s="96" t="s">
        <v>183</v>
      </c>
      <c r="J12" s="185" t="s">
        <v>29</v>
      </c>
      <c r="K12" s="185" t="s">
        <v>32</v>
      </c>
      <c r="L12" s="96" t="s">
        <v>155</v>
      </c>
      <c r="M12" s="97">
        <v>0</v>
      </c>
      <c r="N12" s="96" t="s">
        <v>22</v>
      </c>
      <c r="O12" s="110">
        <v>0</v>
      </c>
      <c r="P12" s="110">
        <v>2</v>
      </c>
      <c r="Q12" s="96" t="s">
        <v>105</v>
      </c>
      <c r="R12" s="134" t="s">
        <v>158</v>
      </c>
      <c r="S12" s="144"/>
      <c r="T12" s="144"/>
    </row>
    <row r="13" spans="1:20" s="30" customFormat="1" ht="180.6" customHeight="1" x14ac:dyDescent="0.3">
      <c r="A13" s="181"/>
      <c r="B13" s="161"/>
      <c r="C13" s="161"/>
      <c r="D13" s="161"/>
      <c r="E13" s="161"/>
      <c r="F13" s="161"/>
      <c r="G13" s="161"/>
      <c r="H13" s="59" t="s">
        <v>154</v>
      </c>
      <c r="I13" s="59" t="s">
        <v>106</v>
      </c>
      <c r="J13" s="175"/>
      <c r="K13" s="175"/>
      <c r="L13" s="59" t="s">
        <v>38</v>
      </c>
      <c r="M13" s="98">
        <v>0</v>
      </c>
      <c r="N13" s="59" t="s">
        <v>22</v>
      </c>
      <c r="O13" s="58">
        <f>P13*0.2</f>
        <v>149</v>
      </c>
      <c r="P13" s="58">
        <v>745</v>
      </c>
      <c r="Q13" s="59" t="s">
        <v>105</v>
      </c>
      <c r="R13" s="134" t="s">
        <v>187</v>
      </c>
      <c r="S13" s="144"/>
      <c r="T13" s="144"/>
    </row>
    <row r="14" spans="1:20" s="30" customFormat="1" ht="177.9" customHeight="1" x14ac:dyDescent="0.3">
      <c r="A14" s="181"/>
      <c r="B14" s="161"/>
      <c r="C14" s="161"/>
      <c r="D14" s="161"/>
      <c r="E14" s="161"/>
      <c r="F14" s="161"/>
      <c r="G14" s="161"/>
      <c r="H14" s="59" t="s">
        <v>25</v>
      </c>
      <c r="I14" s="59" t="s">
        <v>193</v>
      </c>
      <c r="J14" s="175"/>
      <c r="K14" s="175"/>
      <c r="L14" s="59" t="s">
        <v>26</v>
      </c>
      <c r="M14" s="98">
        <v>85</v>
      </c>
      <c r="N14" s="28">
        <v>2021</v>
      </c>
      <c r="O14" s="58" t="s">
        <v>22</v>
      </c>
      <c r="P14" s="58">
        <v>85</v>
      </c>
      <c r="Q14" s="59" t="s">
        <v>23</v>
      </c>
      <c r="R14" s="135" t="s">
        <v>195</v>
      </c>
      <c r="S14" s="144"/>
      <c r="T14" s="144"/>
    </row>
    <row r="15" spans="1:20" s="30" customFormat="1" ht="172.8" x14ac:dyDescent="0.3">
      <c r="A15" s="181"/>
      <c r="B15" s="161">
        <f>F15</f>
        <v>2072928</v>
      </c>
      <c r="C15" s="161">
        <f>ROUND(1969282,0)</f>
        <v>1969282</v>
      </c>
      <c r="D15" s="161"/>
      <c r="E15" s="161">
        <f>ROUND((C15/0.95*0.05),0)</f>
        <v>103646</v>
      </c>
      <c r="F15" s="161">
        <f>+C15+E15</f>
        <v>2072928</v>
      </c>
      <c r="G15" s="161">
        <f>ROUND((F15*0.9)-240000,0)</f>
        <v>1625635</v>
      </c>
      <c r="H15" s="59" t="s">
        <v>154</v>
      </c>
      <c r="I15" s="59" t="s">
        <v>183</v>
      </c>
      <c r="J15" s="175" t="s">
        <v>31</v>
      </c>
      <c r="K15" s="175" t="s">
        <v>32</v>
      </c>
      <c r="L15" s="59" t="s">
        <v>155</v>
      </c>
      <c r="M15" s="98">
        <v>0</v>
      </c>
      <c r="N15" s="59" t="s">
        <v>22</v>
      </c>
      <c r="O15" s="58">
        <v>0</v>
      </c>
      <c r="P15" s="58">
        <v>3</v>
      </c>
      <c r="Q15" s="29" t="s">
        <v>105</v>
      </c>
      <c r="R15" s="134" t="s">
        <v>173</v>
      </c>
      <c r="S15" s="144"/>
      <c r="T15" s="144"/>
    </row>
    <row r="16" spans="1:20" s="30" customFormat="1" ht="197.4" customHeight="1" x14ac:dyDescent="0.3">
      <c r="A16" s="181"/>
      <c r="B16" s="161"/>
      <c r="C16" s="161"/>
      <c r="D16" s="161"/>
      <c r="E16" s="161"/>
      <c r="F16" s="161"/>
      <c r="G16" s="161"/>
      <c r="H16" s="59" t="s">
        <v>154</v>
      </c>
      <c r="I16" s="59" t="s">
        <v>106</v>
      </c>
      <c r="J16" s="175"/>
      <c r="K16" s="175"/>
      <c r="L16" s="59" t="s">
        <v>38</v>
      </c>
      <c r="M16" s="98">
        <v>0</v>
      </c>
      <c r="N16" s="59" t="s">
        <v>22</v>
      </c>
      <c r="O16" s="58">
        <f>P16*0.2</f>
        <v>932.80000000000007</v>
      </c>
      <c r="P16" s="58">
        <v>4664</v>
      </c>
      <c r="Q16" s="29" t="s">
        <v>105</v>
      </c>
      <c r="R16" s="134" t="s">
        <v>184</v>
      </c>
      <c r="S16" s="144"/>
      <c r="T16" s="144"/>
    </row>
    <row r="17" spans="1:20" s="30" customFormat="1" ht="195" customHeight="1" thickBot="1" x14ac:dyDescent="0.35">
      <c r="A17" s="182"/>
      <c r="B17" s="177"/>
      <c r="C17" s="177"/>
      <c r="D17" s="177"/>
      <c r="E17" s="177"/>
      <c r="F17" s="177"/>
      <c r="G17" s="177"/>
      <c r="H17" s="100" t="s">
        <v>27</v>
      </c>
      <c r="I17" s="100" t="s">
        <v>193</v>
      </c>
      <c r="J17" s="176"/>
      <c r="K17" s="176"/>
      <c r="L17" s="100" t="s">
        <v>26</v>
      </c>
      <c r="M17" s="99">
        <v>85</v>
      </c>
      <c r="N17" s="54">
        <v>2021</v>
      </c>
      <c r="O17" s="34" t="s">
        <v>22</v>
      </c>
      <c r="P17" s="34">
        <v>85</v>
      </c>
      <c r="Q17" s="136" t="s">
        <v>105</v>
      </c>
      <c r="R17" s="134" t="s">
        <v>194</v>
      </c>
      <c r="S17" s="144"/>
      <c r="T17" s="144"/>
    </row>
    <row r="18" spans="1:20" s="30" customFormat="1" ht="172.8" x14ac:dyDescent="0.3">
      <c r="A18" s="180" t="s">
        <v>201</v>
      </c>
      <c r="B18" s="183">
        <f>F18</f>
        <v>609118</v>
      </c>
      <c r="C18" s="183">
        <f>ROUND(365471,0)</f>
        <v>365471</v>
      </c>
      <c r="D18" s="183" t="s">
        <v>151</v>
      </c>
      <c r="E18" s="183">
        <f>ROUND((C18/0.6*0.4),0)</f>
        <v>243647</v>
      </c>
      <c r="F18" s="183">
        <f>C18+E18</f>
        <v>609118</v>
      </c>
      <c r="G18" s="183">
        <f>B18</f>
        <v>609118</v>
      </c>
      <c r="H18" s="128" t="s">
        <v>154</v>
      </c>
      <c r="I18" s="128" t="s">
        <v>180</v>
      </c>
      <c r="J18" s="184" t="s">
        <v>29</v>
      </c>
      <c r="K18" s="184" t="s">
        <v>32</v>
      </c>
      <c r="L18" s="128" t="s">
        <v>155</v>
      </c>
      <c r="M18" s="127">
        <v>0</v>
      </c>
      <c r="N18" s="128" t="s">
        <v>22</v>
      </c>
      <c r="O18" s="104">
        <v>0</v>
      </c>
      <c r="P18" s="104">
        <v>1</v>
      </c>
      <c r="Q18" s="128" t="s">
        <v>105</v>
      </c>
      <c r="R18" s="135" t="s">
        <v>174</v>
      </c>
      <c r="S18" s="144"/>
      <c r="T18" s="144"/>
    </row>
    <row r="19" spans="1:20" s="30" customFormat="1" ht="146.4" customHeight="1" x14ac:dyDescent="0.3">
      <c r="A19" s="181"/>
      <c r="B19" s="161"/>
      <c r="C19" s="161"/>
      <c r="D19" s="161"/>
      <c r="E19" s="161"/>
      <c r="F19" s="161"/>
      <c r="G19" s="161"/>
      <c r="H19" s="59" t="s">
        <v>154</v>
      </c>
      <c r="I19" s="59" t="s">
        <v>181</v>
      </c>
      <c r="J19" s="175"/>
      <c r="K19" s="175"/>
      <c r="L19" s="59" t="s">
        <v>38</v>
      </c>
      <c r="M19" s="98">
        <v>0</v>
      </c>
      <c r="N19" s="59" t="s">
        <v>22</v>
      </c>
      <c r="O19" s="58">
        <f>P19*0.1</f>
        <v>137.70000000000002</v>
      </c>
      <c r="P19" s="58">
        <v>1377</v>
      </c>
      <c r="Q19" s="59" t="s">
        <v>105</v>
      </c>
      <c r="R19" s="135" t="s">
        <v>170</v>
      </c>
      <c r="S19" s="144"/>
      <c r="T19" s="144"/>
    </row>
    <row r="20" spans="1:20" s="30" customFormat="1" ht="100.8" x14ac:dyDescent="0.3">
      <c r="A20" s="181"/>
      <c r="B20" s="161"/>
      <c r="C20" s="161"/>
      <c r="D20" s="161"/>
      <c r="E20" s="161"/>
      <c r="F20" s="161"/>
      <c r="G20" s="161"/>
      <c r="H20" s="59" t="s">
        <v>24</v>
      </c>
      <c r="I20" s="59" t="s">
        <v>182</v>
      </c>
      <c r="J20" s="175"/>
      <c r="K20" s="175"/>
      <c r="L20" s="59" t="s">
        <v>26</v>
      </c>
      <c r="M20" s="98">
        <v>0</v>
      </c>
      <c r="N20" s="28">
        <v>2021</v>
      </c>
      <c r="O20" s="58" t="s">
        <v>22</v>
      </c>
      <c r="P20" s="58">
        <v>30</v>
      </c>
      <c r="Q20" s="59" t="s">
        <v>105</v>
      </c>
      <c r="R20" s="135" t="s">
        <v>171</v>
      </c>
      <c r="S20" s="144"/>
      <c r="T20" s="144"/>
    </row>
    <row r="21" spans="1:20" s="30" customFormat="1" ht="216" x14ac:dyDescent="0.3">
      <c r="A21" s="181"/>
      <c r="B21" s="161">
        <f>F21</f>
        <v>3244595</v>
      </c>
      <c r="C21" s="161">
        <f>ROUND(3082365,0)</f>
        <v>3082365</v>
      </c>
      <c r="D21" s="161"/>
      <c r="E21" s="161">
        <f>ROUND((C21/0.95*0.05),0)</f>
        <v>162230</v>
      </c>
      <c r="F21" s="161">
        <f>C21+E21</f>
        <v>3244595</v>
      </c>
      <c r="G21" s="161">
        <f>B21</f>
        <v>3244595</v>
      </c>
      <c r="H21" s="59" t="s">
        <v>154</v>
      </c>
      <c r="I21" s="59" t="s">
        <v>180</v>
      </c>
      <c r="J21" s="175" t="s">
        <v>31</v>
      </c>
      <c r="K21" s="175" t="s">
        <v>32</v>
      </c>
      <c r="L21" s="31" t="s">
        <v>28</v>
      </c>
      <c r="M21" s="32" t="s">
        <v>28</v>
      </c>
      <c r="N21" s="31" t="s">
        <v>28</v>
      </c>
      <c r="O21" s="33" t="s">
        <v>28</v>
      </c>
      <c r="P21" s="33" t="s">
        <v>28</v>
      </c>
      <c r="Q21" s="31" t="s">
        <v>28</v>
      </c>
      <c r="R21" s="135" t="s">
        <v>150</v>
      </c>
      <c r="S21" s="144"/>
      <c r="T21" s="144"/>
    </row>
    <row r="22" spans="1:20" s="30" customFormat="1" ht="129.6" x14ac:dyDescent="0.3">
      <c r="A22" s="181"/>
      <c r="B22" s="161"/>
      <c r="C22" s="161"/>
      <c r="D22" s="161"/>
      <c r="E22" s="161"/>
      <c r="F22" s="161"/>
      <c r="G22" s="161"/>
      <c r="H22" s="59" t="s">
        <v>154</v>
      </c>
      <c r="I22" s="59" t="s">
        <v>181</v>
      </c>
      <c r="J22" s="175"/>
      <c r="K22" s="175"/>
      <c r="L22" s="59" t="s">
        <v>38</v>
      </c>
      <c r="M22" s="98">
        <v>0</v>
      </c>
      <c r="N22" s="59" t="s">
        <v>22</v>
      </c>
      <c r="O22" s="58">
        <f>P22*0.1</f>
        <v>483.5</v>
      </c>
      <c r="P22" s="58">
        <v>4835</v>
      </c>
      <c r="Q22" s="59" t="s">
        <v>105</v>
      </c>
      <c r="R22" s="135" t="s">
        <v>175</v>
      </c>
      <c r="S22" s="144"/>
      <c r="T22" s="144"/>
    </row>
    <row r="23" spans="1:20" s="30" customFormat="1" ht="104.4" customHeight="1" thickBot="1" x14ac:dyDescent="0.35">
      <c r="A23" s="182"/>
      <c r="B23" s="177"/>
      <c r="C23" s="177"/>
      <c r="D23" s="177"/>
      <c r="E23" s="177"/>
      <c r="F23" s="177"/>
      <c r="G23" s="177"/>
      <c r="H23" s="100" t="s">
        <v>25</v>
      </c>
      <c r="I23" s="100" t="s">
        <v>182</v>
      </c>
      <c r="J23" s="176"/>
      <c r="K23" s="176"/>
      <c r="L23" s="100" t="s">
        <v>26</v>
      </c>
      <c r="M23" s="99">
        <v>0</v>
      </c>
      <c r="N23" s="54">
        <v>2021</v>
      </c>
      <c r="O23" s="34" t="s">
        <v>22</v>
      </c>
      <c r="P23" s="34">
        <v>30</v>
      </c>
      <c r="Q23" s="100" t="s">
        <v>105</v>
      </c>
      <c r="R23" s="135" t="s">
        <v>172</v>
      </c>
      <c r="S23" s="144"/>
      <c r="T23" s="144"/>
    </row>
    <row r="24" spans="1:20" x14ac:dyDescent="0.3">
      <c r="A24" s="53"/>
      <c r="B24" s="35" t="s">
        <v>29</v>
      </c>
      <c r="C24" s="111">
        <f>C6+C12+C18</f>
        <v>6233375</v>
      </c>
      <c r="D24" s="112"/>
      <c r="E24" s="113">
        <f>E6+E12+E18</f>
        <v>4155583</v>
      </c>
      <c r="F24" s="114">
        <f>F6+F12+F18</f>
        <v>10388958</v>
      </c>
      <c r="G24" s="53"/>
      <c r="H24" s="37"/>
      <c r="I24" s="40"/>
      <c r="J24" s="41"/>
      <c r="K24" s="42"/>
      <c r="L24" s="41"/>
      <c r="M24" s="55">
        <f>SUM(M6:M23)</f>
        <v>196</v>
      </c>
      <c r="N24" s="40"/>
      <c r="O24" s="43">
        <f>SUM(O6:O23)</f>
        <v>4970.2</v>
      </c>
      <c r="P24" s="43">
        <f>SUM(P6:P23)</f>
        <v>28373</v>
      </c>
      <c r="Q24" s="41"/>
      <c r="R24" s="44"/>
    </row>
    <row r="25" spans="1:20" x14ac:dyDescent="0.3">
      <c r="A25" s="53"/>
      <c r="B25" s="35" t="s">
        <v>30</v>
      </c>
      <c r="C25" s="111">
        <f>C9+C15+C21</f>
        <v>38237900</v>
      </c>
      <c r="D25" s="112"/>
      <c r="E25" s="113">
        <f>E9+E15+E21</f>
        <v>1855323</v>
      </c>
      <c r="F25" s="114">
        <f>F9+F15+F21</f>
        <v>40093223</v>
      </c>
      <c r="G25" s="53"/>
      <c r="H25" s="37"/>
      <c r="I25" s="40"/>
      <c r="J25" s="41"/>
      <c r="K25" s="42"/>
      <c r="L25" s="41"/>
      <c r="M25" s="40"/>
      <c r="N25" s="40"/>
      <c r="O25" s="41"/>
      <c r="P25" s="41"/>
      <c r="Q25" s="41"/>
      <c r="R25" s="44"/>
    </row>
    <row r="26" spans="1:20" x14ac:dyDescent="0.3">
      <c r="A26" s="53"/>
      <c r="B26" s="35"/>
      <c r="C26" s="36"/>
      <c r="D26" s="37"/>
      <c r="E26" s="38"/>
      <c r="F26" s="39"/>
      <c r="G26" s="53"/>
      <c r="H26" s="37"/>
      <c r="I26" s="40"/>
      <c r="J26" s="41"/>
      <c r="K26" s="42"/>
      <c r="L26" s="41"/>
      <c r="M26" s="40"/>
      <c r="N26" s="40"/>
      <c r="O26" s="41"/>
      <c r="P26" s="41"/>
      <c r="Q26" s="41"/>
      <c r="R26" s="44"/>
    </row>
    <row r="27" spans="1:20" ht="15" thickBot="1" x14ac:dyDescent="0.35">
      <c r="A27" t="s">
        <v>70</v>
      </c>
    </row>
    <row r="28" spans="1:20" ht="15" thickBot="1" x14ac:dyDescent="0.35">
      <c r="A28" s="168" t="s">
        <v>1</v>
      </c>
      <c r="B28" s="170" t="s">
        <v>2</v>
      </c>
      <c r="C28" s="171" t="s">
        <v>3</v>
      </c>
      <c r="D28" s="172" t="s">
        <v>4</v>
      </c>
      <c r="E28" s="172"/>
      <c r="F28" s="172"/>
      <c r="G28" s="173" t="s">
        <v>5</v>
      </c>
      <c r="H28" s="164" t="s">
        <v>6</v>
      </c>
      <c r="I28" s="164"/>
      <c r="J28" s="165" t="s">
        <v>7</v>
      </c>
      <c r="K28" s="166" t="s">
        <v>8</v>
      </c>
      <c r="L28" s="178" t="s">
        <v>9</v>
      </c>
      <c r="M28" s="179" t="s">
        <v>10</v>
      </c>
      <c r="N28" s="179"/>
      <c r="O28" s="178" t="s">
        <v>11</v>
      </c>
      <c r="P28" s="178" t="s">
        <v>12</v>
      </c>
      <c r="Q28" s="165" t="s">
        <v>13</v>
      </c>
      <c r="R28" s="174" t="s">
        <v>14</v>
      </c>
      <c r="S28" s="193" t="s">
        <v>203</v>
      </c>
      <c r="T28" s="167" t="s">
        <v>208</v>
      </c>
    </row>
    <row r="29" spans="1:20" ht="15" customHeight="1" thickBot="1" x14ac:dyDescent="0.35">
      <c r="A29" s="169"/>
      <c r="B29" s="170"/>
      <c r="C29" s="171"/>
      <c r="D29" s="24" t="s">
        <v>15</v>
      </c>
      <c r="E29" s="60" t="s">
        <v>16</v>
      </c>
      <c r="F29" s="61" t="s">
        <v>17</v>
      </c>
      <c r="G29" s="173"/>
      <c r="H29" s="24" t="s">
        <v>18</v>
      </c>
      <c r="I29" s="26" t="s">
        <v>19</v>
      </c>
      <c r="J29" s="165"/>
      <c r="K29" s="166"/>
      <c r="L29" s="178"/>
      <c r="M29" s="26" t="s">
        <v>20</v>
      </c>
      <c r="N29" s="26" t="s">
        <v>21</v>
      </c>
      <c r="O29" s="178"/>
      <c r="P29" s="178"/>
      <c r="Q29" s="165"/>
      <c r="R29" s="174"/>
      <c r="S29" s="194"/>
      <c r="T29" s="167"/>
    </row>
    <row r="30" spans="1:20" ht="127.5" customHeight="1" thickBot="1" x14ac:dyDescent="0.35">
      <c r="A30" s="155" t="s">
        <v>202</v>
      </c>
      <c r="B30" s="153">
        <f>+F30</f>
        <v>21873353.684210528</v>
      </c>
      <c r="C30" s="156">
        <v>20779686</v>
      </c>
      <c r="D30" s="157" t="s">
        <v>152</v>
      </c>
      <c r="E30" s="153">
        <f>C30*5/95</f>
        <v>1093667.6842105263</v>
      </c>
      <c r="F30" s="153">
        <f>C30+E30</f>
        <v>21873353.684210528</v>
      </c>
      <c r="G30" s="153">
        <f>+F30</f>
        <v>21873353.684210528</v>
      </c>
      <c r="H30" s="62" t="s">
        <v>154</v>
      </c>
      <c r="I30" s="63" t="s">
        <v>71</v>
      </c>
      <c r="J30" s="154" t="s">
        <v>31</v>
      </c>
      <c r="K30" s="162" t="s">
        <v>32</v>
      </c>
      <c r="L30" s="64" t="s">
        <v>72</v>
      </c>
      <c r="M30" s="64">
        <v>0</v>
      </c>
      <c r="N30" s="64" t="s">
        <v>22</v>
      </c>
      <c r="O30" s="64">
        <v>0</v>
      </c>
      <c r="P30" s="64">
        <v>650</v>
      </c>
      <c r="Q30" s="65" t="s">
        <v>73</v>
      </c>
      <c r="R30" s="66" t="s">
        <v>74</v>
      </c>
      <c r="S30" s="142"/>
      <c r="T30" s="150" t="s">
        <v>209</v>
      </c>
    </row>
    <row r="31" spans="1:20" ht="228.45" customHeight="1" thickBot="1" x14ac:dyDescent="0.35">
      <c r="A31" s="155"/>
      <c r="B31" s="153"/>
      <c r="C31" s="156"/>
      <c r="D31" s="157"/>
      <c r="E31" s="153"/>
      <c r="F31" s="153"/>
      <c r="G31" s="153"/>
      <c r="H31" s="67" t="s">
        <v>25</v>
      </c>
      <c r="I31" s="68" t="s">
        <v>80</v>
      </c>
      <c r="J31" s="154"/>
      <c r="K31" s="162"/>
      <c r="L31" s="69" t="s">
        <v>75</v>
      </c>
      <c r="M31" s="70">
        <v>31</v>
      </c>
      <c r="N31" s="70">
        <v>2022</v>
      </c>
      <c r="O31" s="70" t="s">
        <v>22</v>
      </c>
      <c r="P31" s="70">
        <v>40</v>
      </c>
      <c r="Q31" s="65" t="s">
        <v>73</v>
      </c>
      <c r="R31" s="66" t="s">
        <v>197</v>
      </c>
      <c r="S31" s="142"/>
      <c r="T31" s="142"/>
    </row>
    <row r="32" spans="1:20" ht="115.8" thickBot="1" x14ac:dyDescent="0.35">
      <c r="A32" s="155"/>
      <c r="B32" s="158">
        <f>+F32</f>
        <v>3301685</v>
      </c>
      <c r="C32" s="159">
        <f>2463811-482800</f>
        <v>1981011</v>
      </c>
      <c r="D32" s="157" t="s">
        <v>152</v>
      </c>
      <c r="E32" s="152">
        <f>C32*40/60</f>
        <v>1320674</v>
      </c>
      <c r="F32" s="152">
        <f>C32+E32</f>
        <v>3301685</v>
      </c>
      <c r="G32" s="152">
        <f>+F32</f>
        <v>3301685</v>
      </c>
      <c r="H32" s="71" t="s">
        <v>154</v>
      </c>
      <c r="I32" s="72" t="s">
        <v>76</v>
      </c>
      <c r="J32" s="163" t="s">
        <v>29</v>
      </c>
      <c r="K32" s="162"/>
      <c r="L32" s="70" t="s">
        <v>72</v>
      </c>
      <c r="M32" s="69">
        <v>0</v>
      </c>
      <c r="N32" s="69" t="s">
        <v>22</v>
      </c>
      <c r="O32" s="69">
        <v>0</v>
      </c>
      <c r="P32" s="148">
        <v>105</v>
      </c>
      <c r="Q32" s="73" t="s">
        <v>73</v>
      </c>
      <c r="R32" s="74" t="s">
        <v>77</v>
      </c>
      <c r="S32" s="149" t="s">
        <v>207</v>
      </c>
      <c r="T32" s="142"/>
    </row>
    <row r="33" spans="1:20" ht="228.45" customHeight="1" x14ac:dyDescent="0.3">
      <c r="A33" s="155"/>
      <c r="B33" s="158"/>
      <c r="C33" s="159"/>
      <c r="D33" s="157"/>
      <c r="E33" s="152"/>
      <c r="F33" s="152"/>
      <c r="G33" s="152"/>
      <c r="H33" s="71" t="s">
        <v>25</v>
      </c>
      <c r="I33" s="72" t="s">
        <v>79</v>
      </c>
      <c r="J33" s="163"/>
      <c r="K33" s="162"/>
      <c r="L33" s="69" t="s">
        <v>75</v>
      </c>
      <c r="M33" s="69">
        <v>31</v>
      </c>
      <c r="N33" s="69">
        <v>2022</v>
      </c>
      <c r="O33" s="69" t="s">
        <v>22</v>
      </c>
      <c r="P33" s="69">
        <v>40</v>
      </c>
      <c r="Q33" s="73" t="s">
        <v>73</v>
      </c>
      <c r="R33" s="74" t="s">
        <v>196</v>
      </c>
      <c r="S33" s="145" t="s">
        <v>204</v>
      </c>
      <c r="T33" s="142"/>
    </row>
    <row r="34" spans="1:20" x14ac:dyDescent="0.3">
      <c r="A34" s="75"/>
      <c r="B34" s="76" t="s">
        <v>78</v>
      </c>
      <c r="C34" s="76">
        <f>C32</f>
        <v>1981011</v>
      </c>
      <c r="D34" s="115"/>
      <c r="E34" s="76">
        <f>E32</f>
        <v>1320674</v>
      </c>
      <c r="F34" s="76">
        <f>F32</f>
        <v>3301685</v>
      </c>
      <c r="G34" s="76">
        <f>G32</f>
        <v>3301685</v>
      </c>
      <c r="H34" s="77"/>
      <c r="I34" s="78"/>
      <c r="J34" s="77"/>
      <c r="K34" s="79"/>
      <c r="L34" s="79"/>
      <c r="M34" s="79">
        <f>SUM(M30:M33)</f>
        <v>62</v>
      </c>
      <c r="N34" s="79"/>
      <c r="O34" s="79"/>
      <c r="P34" s="79">
        <f>SUM(P30:P33)</f>
        <v>835</v>
      </c>
      <c r="Q34" s="77"/>
      <c r="R34" s="80"/>
    </row>
    <row r="35" spans="1:20" x14ac:dyDescent="0.3">
      <c r="A35" s="75"/>
      <c r="B35" s="76" t="s">
        <v>30</v>
      </c>
      <c r="C35" s="76">
        <f>C30</f>
        <v>20779686</v>
      </c>
      <c r="D35" s="115"/>
      <c r="E35" s="76">
        <f>E30</f>
        <v>1093667.6842105263</v>
      </c>
      <c r="F35" s="76">
        <f>F30</f>
        <v>21873353.684210528</v>
      </c>
      <c r="G35" s="76">
        <f>G30</f>
        <v>21873353.684210528</v>
      </c>
      <c r="H35" s="77"/>
      <c r="I35" s="78"/>
      <c r="J35" s="77"/>
      <c r="K35" s="79"/>
      <c r="L35" s="79"/>
      <c r="M35" s="79"/>
      <c r="N35" s="79"/>
      <c r="O35" s="79"/>
      <c r="P35" s="79"/>
      <c r="Q35" s="77"/>
      <c r="R35" s="80"/>
    </row>
    <row r="36" spans="1:20" x14ac:dyDescent="0.3">
      <c r="A36" s="53"/>
      <c r="B36" s="35"/>
      <c r="C36" s="36"/>
      <c r="D36" s="37"/>
      <c r="E36" s="38"/>
      <c r="F36" s="39"/>
      <c r="G36" s="53"/>
      <c r="H36" s="37"/>
      <c r="I36" s="40"/>
      <c r="J36" s="41"/>
      <c r="K36" s="42"/>
      <c r="L36" s="41"/>
      <c r="M36" s="40"/>
      <c r="N36" s="40"/>
      <c r="O36" s="41"/>
      <c r="P36" s="43">
        <f>P24+P34</f>
        <v>29208</v>
      </c>
      <c r="Q36" s="41"/>
      <c r="R36" s="44"/>
    </row>
    <row r="37" spans="1:20" x14ac:dyDescent="0.3">
      <c r="A37" s="53"/>
      <c r="B37" s="35"/>
      <c r="C37" s="36"/>
      <c r="D37" s="37"/>
      <c r="E37" s="38"/>
      <c r="F37" s="39"/>
      <c r="G37" s="53"/>
      <c r="H37" s="37"/>
      <c r="I37" s="40"/>
      <c r="J37" s="41"/>
      <c r="K37" s="42"/>
      <c r="L37" s="41"/>
      <c r="M37" s="40"/>
      <c r="N37" s="40"/>
      <c r="O37" s="41"/>
      <c r="P37" s="41"/>
      <c r="Q37" s="41"/>
      <c r="R37" s="44"/>
    </row>
    <row r="38" spans="1:20" ht="15" thickBot="1" x14ac:dyDescent="0.35"/>
    <row r="39" spans="1:20" ht="28.8" x14ac:dyDescent="0.3">
      <c r="A39" s="116" t="s">
        <v>33</v>
      </c>
      <c r="B39" s="117" t="s">
        <v>34</v>
      </c>
      <c r="C39" s="117" t="s">
        <v>35</v>
      </c>
      <c r="D39" s="117" t="s">
        <v>36</v>
      </c>
      <c r="E39" s="117" t="s">
        <v>7</v>
      </c>
      <c r="F39" s="118" t="s">
        <v>8</v>
      </c>
      <c r="G39" s="117" t="s">
        <v>37</v>
      </c>
      <c r="H39" s="118" t="s">
        <v>11</v>
      </c>
      <c r="I39" s="119" t="s">
        <v>12</v>
      </c>
    </row>
    <row r="40" spans="1:20" ht="57.6" x14ac:dyDescent="0.3">
      <c r="A40" s="108" t="str">
        <f>H6</f>
        <v xml:space="preserve"> Specific output</v>
      </c>
      <c r="B40" s="59" t="str">
        <f>I6</f>
        <v>Disadvantaged persons at social risk (exclusion)
(Socialiai pažeidžiami, socialinę riziką (atskirtį) patiriantys  asmenys)</v>
      </c>
      <c r="C40" s="29" t="str">
        <f>L6</f>
        <v>persons</v>
      </c>
      <c r="D40" s="57">
        <v>0</v>
      </c>
      <c r="E40" s="45" t="s">
        <v>29</v>
      </c>
      <c r="F40" s="57" t="s">
        <v>32</v>
      </c>
      <c r="G40" s="57" t="s">
        <v>22</v>
      </c>
      <c r="H40" s="58">
        <f>O6</f>
        <v>725.40000000000009</v>
      </c>
      <c r="I40" s="120">
        <f>P6</f>
        <v>3627</v>
      </c>
    </row>
    <row r="41" spans="1:20" ht="86.25" customHeight="1" x14ac:dyDescent="0.3">
      <c r="A41" s="108" t="str">
        <f>H9</f>
        <v xml:space="preserve"> Specific output</v>
      </c>
      <c r="B41" s="59" t="str">
        <f>I9</f>
        <v>Disadvantaged persons at social risk (exclusion)
(Socialiai pažeidžiami, socialinę riziką (atskirtį) patiriantys  asmenys)</v>
      </c>
      <c r="C41" s="29" t="str">
        <f>L9</f>
        <v>persons</v>
      </c>
      <c r="D41" s="57">
        <v>0</v>
      </c>
      <c r="E41" s="45" t="s">
        <v>31</v>
      </c>
      <c r="F41" s="57" t="s">
        <v>32</v>
      </c>
      <c r="G41" s="57" t="s">
        <v>22</v>
      </c>
      <c r="H41" s="58">
        <f>O9</f>
        <v>2541.8000000000002</v>
      </c>
      <c r="I41" s="120">
        <f>P9</f>
        <v>12709</v>
      </c>
    </row>
    <row r="42" spans="1:20" ht="115.2" x14ac:dyDescent="0.3">
      <c r="A42" s="108" t="str">
        <f>H12</f>
        <v xml:space="preserve"> Specific output</v>
      </c>
      <c r="B42" s="59" t="str">
        <f>I12</f>
        <v>Implemented information campaigns aimed at promotion of equality between women and men and improvement of protection against domestic violence
(Įgyvendintos informacinės kampanijos, skirtos skatinti moterų ir vyrų lygybę bei gerinti apsaugą nuo smurto artimoje aplinkoje)</v>
      </c>
      <c r="C42" s="29" t="str">
        <f>L12</f>
        <v>number</v>
      </c>
      <c r="D42" s="57">
        <v>0</v>
      </c>
      <c r="E42" s="45" t="s">
        <v>29</v>
      </c>
      <c r="F42" s="57" t="s">
        <v>32</v>
      </c>
      <c r="G42" s="57" t="s">
        <v>22</v>
      </c>
      <c r="H42" s="58">
        <f>O12</f>
        <v>0</v>
      </c>
      <c r="I42" s="120">
        <f>P12</f>
        <v>2</v>
      </c>
    </row>
    <row r="43" spans="1:20" ht="171" customHeight="1" x14ac:dyDescent="0.3">
      <c r="A43" s="108" t="str">
        <f>H15</f>
        <v xml:space="preserve"> Specific output</v>
      </c>
      <c r="B43" s="59" t="str">
        <f>I15</f>
        <v>Implemented information campaigns aimed at promotion of equality between women and men and improvement of protection against domestic violence
(Įgyvendintos informacinės kampanijos, skirtos skatinti moterų ir vyrų lygybę bei gerinti apsaugą nuo smurto artimoje aplinkoje)</v>
      </c>
      <c r="C43" s="29" t="str">
        <f>L15</f>
        <v>number</v>
      </c>
      <c r="D43" s="57">
        <v>0</v>
      </c>
      <c r="E43" s="45" t="s">
        <v>31</v>
      </c>
      <c r="F43" s="57" t="s">
        <v>32</v>
      </c>
      <c r="G43" s="57" t="s">
        <v>22</v>
      </c>
      <c r="H43" s="58">
        <f>O15</f>
        <v>0</v>
      </c>
      <c r="I43" s="120">
        <f>P15</f>
        <v>3</v>
      </c>
    </row>
    <row r="44" spans="1:20" ht="217.5" customHeight="1" x14ac:dyDescent="0.3">
      <c r="A44" s="108" t="str">
        <f>H13</f>
        <v xml:space="preserve"> Specific output</v>
      </c>
      <c r="B44" s="59" t="str">
        <f>I13</f>
        <v>Persons who participated in the activities providing knowledge and/or competences on equality between women and men and protection against domestic violence (Asmenys, dalyvavę  veiklose, suteikiančiose žinias ir (ar) gebėjimus moterų ir vyrų lygybės bei apsaugos nuo smurto artimoje aplinkoje srityse)</v>
      </c>
      <c r="C44" s="29" t="str">
        <f>L13</f>
        <v>persons</v>
      </c>
      <c r="D44" s="57">
        <v>0</v>
      </c>
      <c r="E44" s="45" t="s">
        <v>29</v>
      </c>
      <c r="F44" s="57" t="s">
        <v>32</v>
      </c>
      <c r="G44" s="46" t="s">
        <v>22</v>
      </c>
      <c r="H44" s="58">
        <f>O13</f>
        <v>149</v>
      </c>
      <c r="I44" s="120">
        <f>P13</f>
        <v>745</v>
      </c>
    </row>
    <row r="45" spans="1:20" ht="206.25" customHeight="1" x14ac:dyDescent="0.3">
      <c r="A45" s="108" t="str">
        <f>H16</f>
        <v xml:space="preserve"> Specific output</v>
      </c>
      <c r="B45" s="59" t="str">
        <f>I16</f>
        <v>Persons who participated in the activities providing knowledge and/or competences on equality between women and men and protection against domestic violence (Asmenys, dalyvavę  veiklose, suteikiančiose žinias ir (ar) gebėjimus moterų ir vyrų lygybės bei apsaugos nuo smurto artimoje aplinkoje srityse)</v>
      </c>
      <c r="C45" s="29" t="str">
        <f>L16</f>
        <v>persons</v>
      </c>
      <c r="D45" s="57">
        <v>0</v>
      </c>
      <c r="E45" s="45" t="s">
        <v>31</v>
      </c>
      <c r="F45" s="57" t="s">
        <v>32</v>
      </c>
      <c r="G45" s="46" t="s">
        <v>22</v>
      </c>
      <c r="H45" s="58">
        <f>O16</f>
        <v>932.80000000000007</v>
      </c>
      <c r="I45" s="120">
        <f>P16</f>
        <v>4664</v>
      </c>
    </row>
    <row r="46" spans="1:20" ht="185.25" customHeight="1" x14ac:dyDescent="0.3">
      <c r="A46" s="108" t="str">
        <f>H18</f>
        <v xml:space="preserve"> Specific output</v>
      </c>
      <c r="B46" s="59" t="str">
        <f>I18</f>
        <v>Developed and being implemented national volunteering model
(Sukurtas ir įgyvendinamas  nacionalinis savanoriško veiklos modelis)</v>
      </c>
      <c r="C46" s="56" t="str">
        <f>L18</f>
        <v>number</v>
      </c>
      <c r="D46" s="57">
        <v>0</v>
      </c>
      <c r="E46" s="45" t="s">
        <v>29</v>
      </c>
      <c r="F46" s="57" t="s">
        <v>32</v>
      </c>
      <c r="G46" s="46" t="s">
        <v>22</v>
      </c>
      <c r="H46" s="47">
        <f>O18</f>
        <v>0</v>
      </c>
      <c r="I46" s="121">
        <f>P18</f>
        <v>1</v>
      </c>
    </row>
    <row r="47" spans="1:20" ht="171.75" customHeight="1" x14ac:dyDescent="0.3">
      <c r="A47" s="108" t="str">
        <f>H19</f>
        <v xml:space="preserve"> Specific output</v>
      </c>
      <c r="B47" s="59" t="str">
        <f>I19</f>
        <v>Persons carrying out voluntary activities according to the national volunteering model
(Asmenys, savanorišką veiklą vykdantys pagal nacionalinį savanoriškos veiklos modelį)</v>
      </c>
      <c r="C47" s="56" t="str">
        <f>L19</f>
        <v>persons</v>
      </c>
      <c r="D47" s="57">
        <v>0</v>
      </c>
      <c r="E47" s="45" t="s">
        <v>29</v>
      </c>
      <c r="F47" s="57" t="s">
        <v>32</v>
      </c>
      <c r="G47" s="46" t="s">
        <v>22</v>
      </c>
      <c r="H47" s="47">
        <f>O19</f>
        <v>137.70000000000002</v>
      </c>
      <c r="I47" s="121">
        <f>P19</f>
        <v>1377</v>
      </c>
    </row>
    <row r="48" spans="1:20" ht="116.25" customHeight="1" x14ac:dyDescent="0.3">
      <c r="A48" s="108" t="str">
        <f>H22</f>
        <v xml:space="preserve"> Specific output</v>
      </c>
      <c r="B48" s="59" t="str">
        <f>I22</f>
        <v>Persons carrying out voluntary activities according to the national volunteering model
(Asmenys, savanorišką veiklą vykdantys pagal nacionalinį savanoriškos veiklos modelį)</v>
      </c>
      <c r="C48" s="56" t="str">
        <f>L22</f>
        <v>persons</v>
      </c>
      <c r="D48" s="57">
        <v>0</v>
      </c>
      <c r="E48" s="45" t="s">
        <v>31</v>
      </c>
      <c r="F48" s="57" t="s">
        <v>32</v>
      </c>
      <c r="G48" s="46" t="s">
        <v>22</v>
      </c>
      <c r="H48" s="47">
        <f>O22</f>
        <v>483.5</v>
      </c>
      <c r="I48" s="121">
        <f>P22</f>
        <v>4835</v>
      </c>
    </row>
    <row r="49" spans="1:9" ht="144.75" customHeight="1" x14ac:dyDescent="0.3">
      <c r="A49" s="108" t="str">
        <f>H7</f>
        <v>Specific  result</v>
      </c>
      <c r="B49" s="59" t="str">
        <f>I7</f>
        <v>Percentage of disadvantaged persons at social risk (exclusion) who started volunteering, learning, job-seeking or employment including voluntary work after leaving
(Socialiai pažeidžiamų, socialinę riziką (atskirtį) patiriančių asmenų, kurie po dalyvavimo veiklose pradėjo savanoriauti, mokytis, ieškoti darbo arba dirbti, įskaitant savarankišką darbą, dalis)</v>
      </c>
      <c r="C49" s="46" t="str">
        <f>L7</f>
        <v>percentage</v>
      </c>
      <c r="D49" s="58">
        <f>M7</f>
        <v>13</v>
      </c>
      <c r="E49" s="45" t="s">
        <v>29</v>
      </c>
      <c r="F49" s="57" t="s">
        <v>32</v>
      </c>
      <c r="G49" s="46">
        <v>2020</v>
      </c>
      <c r="H49" s="47" t="s">
        <v>22</v>
      </c>
      <c r="I49" s="121">
        <f>P7</f>
        <v>30</v>
      </c>
    </row>
    <row r="50" spans="1:9" ht="203.25" customHeight="1" x14ac:dyDescent="0.3">
      <c r="A50" s="108" t="str">
        <f>H10</f>
        <v>Specific  result</v>
      </c>
      <c r="B50" s="59" t="str">
        <f>I10</f>
        <v>Percentage of disadvantaged persons at social risk (exclusion) who started volunteering, learning, job-seeking or employment including voluntary work after leaving 
(Socialiai pažeidžiamų, socialinę riziką (atskirtį) patiriančių asmenų, kurie po dalyvavimo veiklose pradėjo savanoriauti, mokytis, ieškoti darbo arba dirbti, įskaitant savarankišką darbą, dalis)</v>
      </c>
      <c r="C50" s="46" t="str">
        <f>L10</f>
        <v>percentage</v>
      </c>
      <c r="D50" s="58">
        <f>M10</f>
        <v>13</v>
      </c>
      <c r="E50" s="45" t="s">
        <v>31</v>
      </c>
      <c r="F50" s="57" t="s">
        <v>32</v>
      </c>
      <c r="G50" s="46">
        <v>2020</v>
      </c>
      <c r="H50" s="47" t="s">
        <v>22</v>
      </c>
      <c r="I50" s="121">
        <f>P10</f>
        <v>30</v>
      </c>
    </row>
    <row r="51" spans="1:9" ht="224.25" customHeight="1" x14ac:dyDescent="0.3">
      <c r="A51" s="108" t="str">
        <f>H8</f>
        <v>Specific  result</v>
      </c>
      <c r="B51" s="59" t="str">
        <f>I8</f>
        <v xml:space="preserve">Percentage of disadvantaged persons at social risk (exclusion) who maintain that the services had a positive impact
(Socialiai pažeidžiamų, socialinę riziką (atskirtį) patiriančių asmenų, kurie teigia, kad paslaugos padarė teigiamą poveikį, dalis)
</v>
      </c>
      <c r="C51" s="46" t="str">
        <f>L8</f>
        <v>percentage</v>
      </c>
      <c r="D51" s="58">
        <f>M8</f>
        <v>0</v>
      </c>
      <c r="E51" s="45" t="s">
        <v>29</v>
      </c>
      <c r="F51" s="57" t="s">
        <v>32</v>
      </c>
      <c r="G51" s="46">
        <v>2021</v>
      </c>
      <c r="H51" s="47" t="s">
        <v>22</v>
      </c>
      <c r="I51" s="121">
        <f>P8</f>
        <v>60</v>
      </c>
    </row>
    <row r="52" spans="1:9" ht="185.25" customHeight="1" x14ac:dyDescent="0.3">
      <c r="A52" s="108" t="str">
        <f>H11</f>
        <v>Specific  result</v>
      </c>
      <c r="B52" s="59" t="str">
        <f>I11</f>
        <v xml:space="preserve">Percentage of disadvantaged persons at social risk (exclusion) who maintain that the services had a positive impact (Socialiai pažeidžiamų, socialinę riziką (atskirtį) patiriančių asmenų, kurie teigia, kad paslaugos padarė teigiamą poveikį, dalis)
</v>
      </c>
      <c r="C52" s="46" t="str">
        <f>L11</f>
        <v>percentage</v>
      </c>
      <c r="D52" s="58">
        <f>M11</f>
        <v>0</v>
      </c>
      <c r="E52" s="45" t="s">
        <v>31</v>
      </c>
      <c r="F52" s="57" t="s">
        <v>32</v>
      </c>
      <c r="G52" s="46">
        <v>2021</v>
      </c>
      <c r="H52" s="47" t="s">
        <v>22</v>
      </c>
      <c r="I52" s="121">
        <f>P11</f>
        <v>60</v>
      </c>
    </row>
    <row r="53" spans="1:9" ht="195" customHeight="1" x14ac:dyDescent="0.3">
      <c r="A53" s="108" t="str">
        <f>H14</f>
        <v>Specific result</v>
      </c>
      <c r="B53" s="59" t="str">
        <f>I14</f>
        <v xml:space="preserve"> Percentage of persons who after participation in the activities providing knowledge and/or competences on equality between women and men and protection against domestic violence acquired competences
(Asmenų, kurie baigę dalyvauti veiklose, skatinančiose  moterų ir vyrų lygybę bei apsaugą nuo smurto artimoje aplinkoje, įgijo kompetencijų, dalis)</v>
      </c>
      <c r="C53" s="56" t="str">
        <f>L14</f>
        <v>percentage</v>
      </c>
      <c r="D53" s="58">
        <f>M14</f>
        <v>85</v>
      </c>
      <c r="E53" s="45" t="s">
        <v>29</v>
      </c>
      <c r="F53" s="57" t="s">
        <v>32</v>
      </c>
      <c r="G53" s="46">
        <v>2021</v>
      </c>
      <c r="H53" s="47" t="s">
        <v>22</v>
      </c>
      <c r="I53" s="121">
        <f>P14</f>
        <v>85</v>
      </c>
    </row>
    <row r="54" spans="1:9" ht="232.5" customHeight="1" x14ac:dyDescent="0.3">
      <c r="A54" s="108" t="str">
        <f>H17</f>
        <v xml:space="preserve"> Specific result</v>
      </c>
      <c r="B54" s="59" t="str">
        <f>I17</f>
        <v xml:space="preserve"> Percentage of persons who after participation in the activities providing knowledge and/or competences on equality between women and men and protection against domestic violence acquired competences
(Asmenų, kurie baigę dalyvauti veiklose, skatinančiose  moterų ir vyrų lygybę bei apsaugą nuo smurto artimoje aplinkoje, įgijo kompetencijų, dalis)</v>
      </c>
      <c r="C54" s="56" t="str">
        <f>L17</f>
        <v>percentage</v>
      </c>
      <c r="D54" s="58">
        <f>M17</f>
        <v>85</v>
      </c>
      <c r="E54" s="45" t="s">
        <v>31</v>
      </c>
      <c r="F54" s="57" t="s">
        <v>32</v>
      </c>
      <c r="G54" s="46">
        <v>2021</v>
      </c>
      <c r="H54" s="47" t="s">
        <v>22</v>
      </c>
      <c r="I54" s="121">
        <f>P17</f>
        <v>85</v>
      </c>
    </row>
    <row r="55" spans="1:9" ht="216" customHeight="1" x14ac:dyDescent="0.3">
      <c r="A55" s="108" t="str">
        <f>H20</f>
        <v>Specific  result</v>
      </c>
      <c r="B55" s="59" t="str">
        <f>I20</f>
        <v>Percentage of persons who successfully completed volunteering according to the national volunteering model
(Asmenų, sėkmingai baigusių dalyvauti savanoriškoje veikloje pagal nacionalinį savanoriškos veiklos modelį, dalis)</v>
      </c>
      <c r="C55" s="56" t="str">
        <f>L20</f>
        <v>percentage</v>
      </c>
      <c r="D55" s="47">
        <f>M20</f>
        <v>0</v>
      </c>
      <c r="E55" s="45" t="s">
        <v>29</v>
      </c>
      <c r="F55" s="57" t="s">
        <v>32</v>
      </c>
      <c r="G55" s="46">
        <v>2021</v>
      </c>
      <c r="H55" s="47" t="s">
        <v>22</v>
      </c>
      <c r="I55" s="121">
        <f>P20</f>
        <v>30</v>
      </c>
    </row>
    <row r="56" spans="1:9" ht="121.5" customHeight="1" thickBot="1" x14ac:dyDescent="0.35">
      <c r="A56" s="109" t="str">
        <f>H23</f>
        <v>Specific result</v>
      </c>
      <c r="B56" s="100" t="str">
        <f>I23</f>
        <v>Percentage of persons who successfully completed volunteering according to the national volunteering model
(Asmenų, sėkmingai baigusių dalyvauti savanoriškoje veikloje pagal nacionalinį savanoriškos veiklos modelį, dalis)</v>
      </c>
      <c r="C56" s="122" t="str">
        <f>L23</f>
        <v>percentage</v>
      </c>
      <c r="D56" s="123">
        <f>M23</f>
        <v>0</v>
      </c>
      <c r="E56" s="124" t="s">
        <v>31</v>
      </c>
      <c r="F56" s="125" t="s">
        <v>32</v>
      </c>
      <c r="G56" s="105">
        <v>2021</v>
      </c>
      <c r="H56" s="105" t="s">
        <v>22</v>
      </c>
      <c r="I56" s="126">
        <f>P23</f>
        <v>30</v>
      </c>
    </row>
    <row r="57" spans="1:9" ht="13.5" customHeight="1" x14ac:dyDescent="0.3">
      <c r="D57">
        <f>+SUM(D40:D56)</f>
        <v>196</v>
      </c>
      <c r="H57" s="48">
        <f>+SUM(H40:H56)</f>
        <v>4970.2</v>
      </c>
      <c r="I57" s="48">
        <f>+SUM(I40:I56)</f>
        <v>28373</v>
      </c>
    </row>
    <row r="59" spans="1:9" ht="57.6" x14ac:dyDescent="0.3">
      <c r="A59" s="107" t="s">
        <v>156</v>
      </c>
      <c r="B59" s="82" t="str">
        <f>I32</f>
        <v xml:space="preserve">CLLD projects that were implemented by NGOs and (or) with a partner (BIVP projektai, kuriuos įgyvendino NVO ir (arba) kurie įgyvendinti kartu su partneriu) </v>
      </c>
      <c r="C59" s="81" t="str">
        <f>L32</f>
        <v>Number</v>
      </c>
      <c r="D59" s="81">
        <v>0</v>
      </c>
      <c r="E59" s="45" t="s">
        <v>29</v>
      </c>
      <c r="F59" s="57" t="s">
        <v>32</v>
      </c>
      <c r="G59" s="81" t="s">
        <v>22</v>
      </c>
      <c r="H59" s="81">
        <f>O32</f>
        <v>0</v>
      </c>
      <c r="I59" s="141">
        <f>P32</f>
        <v>105</v>
      </c>
    </row>
    <row r="60" spans="1:9" ht="57.6" x14ac:dyDescent="0.3">
      <c r="A60" s="107" t="s">
        <v>156</v>
      </c>
      <c r="B60" s="82" t="str">
        <f>I30</f>
        <v>CLLD projects that were implemented by NGOs and (or) with a partner(BIVP projektai, kuriuos įgyvendino NVO ir (arba) kurie įgyvendinti kartu su partneriu)</v>
      </c>
      <c r="C60" s="81" t="str">
        <f>L30</f>
        <v>Number</v>
      </c>
      <c r="D60" s="81">
        <v>0</v>
      </c>
      <c r="E60" s="45" t="s">
        <v>31</v>
      </c>
      <c r="F60" s="57" t="s">
        <v>32</v>
      </c>
      <c r="G60" s="81" t="s">
        <v>22</v>
      </c>
      <c r="H60" s="81">
        <f>O30</f>
        <v>0</v>
      </c>
      <c r="I60" s="81">
        <f>P30</f>
        <v>650</v>
      </c>
    </row>
    <row r="61" spans="1:9" ht="115.2" x14ac:dyDescent="0.3">
      <c r="A61" s="59" t="s">
        <v>24</v>
      </c>
      <c r="B61" s="82" t="str">
        <f>I33</f>
        <v xml:space="preserve">Participants of CLLD project activities, who after participation in  activities further participate in labour market and (or)  activities dedicated to social integration (BIVP projektų veiklų dalyviai, kurie  po dalyvavimo  veiklose   toliau dalyvauja socialinei integracijai skirtose  veiklose ir (ar) darbo rinkoje). </v>
      </c>
      <c r="C61" s="81" t="str">
        <f>L33</f>
        <v>Percent</v>
      </c>
      <c r="D61" s="81">
        <f>M33</f>
        <v>31</v>
      </c>
      <c r="E61" s="45" t="s">
        <v>29</v>
      </c>
      <c r="F61" s="57" t="s">
        <v>32</v>
      </c>
      <c r="G61" s="107">
        <f>N33</f>
        <v>2022</v>
      </c>
      <c r="H61" s="81" t="s">
        <v>22</v>
      </c>
      <c r="I61" s="81">
        <f>P33</f>
        <v>40</v>
      </c>
    </row>
    <row r="62" spans="1:9" ht="115.2" x14ac:dyDescent="0.3">
      <c r="A62" s="59" t="s">
        <v>24</v>
      </c>
      <c r="B62" s="82" t="str">
        <f>I31</f>
        <v>Participants of CLLD project activities, who after participation in  activities further participate in labour market and (or)  activities dedicated to social integration  (BIVP projektų veiklų dalyviai, kurie  po dalyvavimo  veiklose toliau dalyvauja  socialinei  integracijai skirtose  veiklose ir (ar) darbo rinkoje)</v>
      </c>
      <c r="C62" s="81" t="str">
        <f>L31</f>
        <v>Percent</v>
      </c>
      <c r="D62" s="81">
        <f>M31</f>
        <v>31</v>
      </c>
      <c r="E62" s="45" t="s">
        <v>31</v>
      </c>
      <c r="F62" s="57" t="s">
        <v>32</v>
      </c>
      <c r="G62" s="107">
        <f>N31</f>
        <v>2022</v>
      </c>
      <c r="H62" s="81" t="s">
        <v>22</v>
      </c>
      <c r="I62" s="81">
        <f>P31</f>
        <v>40</v>
      </c>
    </row>
    <row r="63" spans="1:9" x14ac:dyDescent="0.3">
      <c r="D63">
        <f>SUM(D59:D62)</f>
        <v>62</v>
      </c>
      <c r="H63">
        <f>SUM(H59:H62)</f>
        <v>0</v>
      </c>
      <c r="I63">
        <f>SUM(I59:I62)</f>
        <v>835</v>
      </c>
    </row>
    <row r="65" spans="9:10" x14ac:dyDescent="0.3">
      <c r="I65" s="48">
        <f>I57+I63</f>
        <v>29208</v>
      </c>
      <c r="J65" t="b">
        <f>I65=P36</f>
        <v>1</v>
      </c>
    </row>
  </sheetData>
  <mergeCells count="98">
    <mergeCell ref="S4:S5"/>
    <mergeCell ref="S28:S29"/>
    <mergeCell ref="K9:K11"/>
    <mergeCell ref="A2:R2"/>
    <mergeCell ref="A4:A5"/>
    <mergeCell ref="B4:B5"/>
    <mergeCell ref="C4:C5"/>
    <mergeCell ref="D4:F4"/>
    <mergeCell ref="G4:G5"/>
    <mergeCell ref="H4:I4"/>
    <mergeCell ref="J4:J5"/>
    <mergeCell ref="K4:K5"/>
    <mergeCell ref="L4:L5"/>
    <mergeCell ref="M4:N4"/>
    <mergeCell ref="O4:O5"/>
    <mergeCell ref="P4:P5"/>
    <mergeCell ref="Q4:Q5"/>
    <mergeCell ref="R4:R5"/>
    <mergeCell ref="G9:G11"/>
    <mergeCell ref="J9:J11"/>
    <mergeCell ref="B6:B8"/>
    <mergeCell ref="C6:C8"/>
    <mergeCell ref="D6:D11"/>
    <mergeCell ref="E6:E8"/>
    <mergeCell ref="J12:J14"/>
    <mergeCell ref="K12:K14"/>
    <mergeCell ref="A6:A11"/>
    <mergeCell ref="A12:A17"/>
    <mergeCell ref="B12:B14"/>
    <mergeCell ref="C12:C14"/>
    <mergeCell ref="D12:D17"/>
    <mergeCell ref="E12:E14"/>
    <mergeCell ref="F6:F8"/>
    <mergeCell ref="G6:G8"/>
    <mergeCell ref="J6:J8"/>
    <mergeCell ref="K6:K8"/>
    <mergeCell ref="B9:B11"/>
    <mergeCell ref="C9:C11"/>
    <mergeCell ref="E9:E11"/>
    <mergeCell ref="F9:F11"/>
    <mergeCell ref="F18:F20"/>
    <mergeCell ref="G18:G20"/>
    <mergeCell ref="J18:J20"/>
    <mergeCell ref="K18:K20"/>
    <mergeCell ref="B15:B17"/>
    <mergeCell ref="C15:C17"/>
    <mergeCell ref="E15:E17"/>
    <mergeCell ref="F15:F17"/>
    <mergeCell ref="G15:G17"/>
    <mergeCell ref="J15:J17"/>
    <mergeCell ref="A18:A23"/>
    <mergeCell ref="B18:B20"/>
    <mergeCell ref="C18:C20"/>
    <mergeCell ref="D18:D23"/>
    <mergeCell ref="E18:E20"/>
    <mergeCell ref="P28:P29"/>
    <mergeCell ref="L28:L29"/>
    <mergeCell ref="M28:N28"/>
    <mergeCell ref="O28:O29"/>
    <mergeCell ref="K15:K17"/>
    <mergeCell ref="T4:T5"/>
    <mergeCell ref="T28:T29"/>
    <mergeCell ref="A28:A29"/>
    <mergeCell ref="B28:B29"/>
    <mergeCell ref="C28:C29"/>
    <mergeCell ref="D28:F28"/>
    <mergeCell ref="G28:G29"/>
    <mergeCell ref="R28:R29"/>
    <mergeCell ref="K21:K23"/>
    <mergeCell ref="B21:B23"/>
    <mergeCell ref="C21:C23"/>
    <mergeCell ref="E21:E23"/>
    <mergeCell ref="F21:F23"/>
    <mergeCell ref="G21:G23"/>
    <mergeCell ref="J21:J23"/>
    <mergeCell ref="Q28:Q29"/>
    <mergeCell ref="K30:K33"/>
    <mergeCell ref="G32:G33"/>
    <mergeCell ref="J32:J33"/>
    <mergeCell ref="H28:I28"/>
    <mergeCell ref="J28:J29"/>
    <mergeCell ref="K28:K29"/>
    <mergeCell ref="A1:H1"/>
    <mergeCell ref="F32:F33"/>
    <mergeCell ref="F30:F31"/>
    <mergeCell ref="G30:G31"/>
    <mergeCell ref="J30:J31"/>
    <mergeCell ref="A30:A33"/>
    <mergeCell ref="B30:B31"/>
    <mergeCell ref="C30:C31"/>
    <mergeCell ref="D30:D31"/>
    <mergeCell ref="E30:E31"/>
    <mergeCell ref="B32:B33"/>
    <mergeCell ref="C32:C33"/>
    <mergeCell ref="D32:D33"/>
    <mergeCell ref="E32:E33"/>
    <mergeCell ref="F12:F14"/>
    <mergeCell ref="G12:G1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D20"/>
  <sheetViews>
    <sheetView zoomScale="75" zoomScaleNormal="75" workbookViewId="0">
      <selection activeCell="B12" sqref="B12"/>
    </sheetView>
  </sheetViews>
  <sheetFormatPr defaultColWidth="9.109375" defaultRowHeight="15.6" x14ac:dyDescent="0.3"/>
  <cols>
    <col min="1" max="1" width="9.109375" style="6"/>
    <col min="2" max="2" width="37" style="4" bestFit="1" customWidth="1"/>
    <col min="3" max="3" width="76.109375" style="5" customWidth="1"/>
    <col min="4" max="4" width="55.6640625" style="2" customWidth="1"/>
    <col min="5" max="16384" width="9.109375" style="1"/>
  </cols>
  <sheetData>
    <row r="1" spans="1:4" x14ac:dyDescent="0.3">
      <c r="A1" s="9" t="s">
        <v>39</v>
      </c>
      <c r="B1" s="9" t="s">
        <v>40</v>
      </c>
      <c r="C1" s="9" t="s">
        <v>41</v>
      </c>
      <c r="D1" s="1"/>
    </row>
    <row r="2" spans="1:4" x14ac:dyDescent="0.3">
      <c r="A2" s="11">
        <v>0</v>
      </c>
      <c r="B2" s="8" t="s">
        <v>8</v>
      </c>
      <c r="C2" s="8" t="s">
        <v>32</v>
      </c>
      <c r="D2" s="1"/>
    </row>
    <row r="3" spans="1:4" x14ac:dyDescent="0.3">
      <c r="A3" s="11">
        <v>1</v>
      </c>
      <c r="B3" s="8" t="s">
        <v>33</v>
      </c>
      <c r="C3" s="8" t="s">
        <v>61</v>
      </c>
      <c r="D3" s="1"/>
    </row>
    <row r="4" spans="1:4" ht="27.6" x14ac:dyDescent="0.3">
      <c r="A4" s="11">
        <f>A3+1</f>
        <v>2</v>
      </c>
      <c r="B4" s="8" t="s">
        <v>34</v>
      </c>
      <c r="C4" s="15" t="s">
        <v>144</v>
      </c>
      <c r="D4" s="1"/>
    </row>
    <row r="5" spans="1:4" x14ac:dyDescent="0.3">
      <c r="A5" s="11">
        <f t="shared" ref="A5:A20" si="0">A4+1</f>
        <v>3</v>
      </c>
      <c r="B5" s="8" t="s">
        <v>43</v>
      </c>
      <c r="C5" s="12" t="s">
        <v>75</v>
      </c>
      <c r="D5" s="1"/>
    </row>
    <row r="6" spans="1:4" x14ac:dyDescent="0.3">
      <c r="A6" s="11">
        <f t="shared" si="0"/>
        <v>4</v>
      </c>
      <c r="B6" s="8" t="s">
        <v>44</v>
      </c>
      <c r="C6" s="12" t="s">
        <v>145</v>
      </c>
      <c r="D6" s="1"/>
    </row>
    <row r="7" spans="1:4" x14ac:dyDescent="0.3">
      <c r="A7" s="11">
        <f t="shared" si="0"/>
        <v>5</v>
      </c>
      <c r="B7" s="8" t="s">
        <v>10</v>
      </c>
      <c r="C7" s="14">
        <v>0</v>
      </c>
      <c r="D7" s="1"/>
    </row>
    <row r="8" spans="1:4" ht="27.6" x14ac:dyDescent="0.3">
      <c r="A8" s="11">
        <f t="shared" si="0"/>
        <v>6</v>
      </c>
      <c r="B8" s="8" t="s">
        <v>45</v>
      </c>
      <c r="C8" s="8" t="s">
        <v>165</v>
      </c>
      <c r="D8" s="1"/>
    </row>
    <row r="9" spans="1:4" ht="35.4" customHeight="1" x14ac:dyDescent="0.3">
      <c r="A9" s="11">
        <f t="shared" si="0"/>
        <v>7</v>
      </c>
      <c r="B9" s="8" t="s">
        <v>12</v>
      </c>
      <c r="C9" s="12" t="s">
        <v>69</v>
      </c>
      <c r="D9" s="1"/>
    </row>
    <row r="10" spans="1:4" ht="28.5" customHeight="1" x14ac:dyDescent="0.3">
      <c r="A10" s="11">
        <f t="shared" si="0"/>
        <v>8</v>
      </c>
      <c r="B10" s="8" t="s">
        <v>46</v>
      </c>
      <c r="C10" s="12" t="s">
        <v>108</v>
      </c>
      <c r="D10" s="1"/>
    </row>
    <row r="11" spans="1:4" ht="27.6" x14ac:dyDescent="0.3">
      <c r="A11" s="11">
        <f t="shared" si="0"/>
        <v>9</v>
      </c>
      <c r="B11" s="8" t="s">
        <v>47</v>
      </c>
      <c r="C11" s="12" t="s">
        <v>109</v>
      </c>
      <c r="D11" s="1"/>
    </row>
    <row r="12" spans="1:4" ht="124.2" x14ac:dyDescent="0.3">
      <c r="A12" s="11">
        <f t="shared" si="0"/>
        <v>10</v>
      </c>
      <c r="B12" s="8" t="s">
        <v>48</v>
      </c>
      <c r="C12" s="102" t="s">
        <v>146</v>
      </c>
      <c r="D12" s="4"/>
    </row>
    <row r="13" spans="1:4" x14ac:dyDescent="0.3">
      <c r="A13" s="11">
        <f t="shared" si="0"/>
        <v>11</v>
      </c>
      <c r="B13" s="8" t="s">
        <v>49</v>
      </c>
      <c r="C13" s="49" t="s">
        <v>105</v>
      </c>
      <c r="D13" s="1"/>
    </row>
    <row r="14" spans="1:4" ht="27.6" x14ac:dyDescent="0.3">
      <c r="A14" s="11">
        <f t="shared" si="0"/>
        <v>12</v>
      </c>
      <c r="B14" s="8" t="s">
        <v>50</v>
      </c>
      <c r="C14" s="49" t="s">
        <v>147</v>
      </c>
      <c r="D14" s="4"/>
    </row>
    <row r="15" spans="1:4" ht="55.2" x14ac:dyDescent="0.3">
      <c r="A15" s="11">
        <f t="shared" si="0"/>
        <v>13</v>
      </c>
      <c r="B15" s="8" t="s">
        <v>51</v>
      </c>
      <c r="C15" s="49" t="s">
        <v>148</v>
      </c>
      <c r="D15" s="1"/>
    </row>
    <row r="16" spans="1:4" ht="27.6" x14ac:dyDescent="0.3">
      <c r="A16" s="11">
        <f t="shared" si="0"/>
        <v>14</v>
      </c>
      <c r="B16" s="8" t="s">
        <v>52</v>
      </c>
      <c r="C16" s="49" t="s">
        <v>53</v>
      </c>
      <c r="D16" s="1"/>
    </row>
    <row r="17" spans="1:4" x14ac:dyDescent="0.3">
      <c r="A17" s="11">
        <f t="shared" si="0"/>
        <v>15</v>
      </c>
      <c r="B17" s="8" t="s">
        <v>54</v>
      </c>
      <c r="C17" s="49" t="s">
        <v>55</v>
      </c>
      <c r="D17" s="1"/>
    </row>
    <row r="18" spans="1:4" x14ac:dyDescent="0.3">
      <c r="A18" s="11">
        <f t="shared" si="0"/>
        <v>16</v>
      </c>
      <c r="B18" s="8" t="s">
        <v>56</v>
      </c>
      <c r="C18" s="49" t="s">
        <v>68</v>
      </c>
      <c r="D18" s="1"/>
    </row>
    <row r="19" spans="1:4" ht="27.6" x14ac:dyDescent="0.3">
      <c r="A19" s="11">
        <f>A18+1</f>
        <v>17</v>
      </c>
      <c r="B19" s="8" t="s">
        <v>58</v>
      </c>
      <c r="C19" s="49" t="s">
        <v>149</v>
      </c>
      <c r="D19" s="1"/>
    </row>
    <row r="20" spans="1:4" x14ac:dyDescent="0.3">
      <c r="A20" s="11">
        <f t="shared" si="0"/>
        <v>18</v>
      </c>
      <c r="B20" s="8" t="s">
        <v>59</v>
      </c>
      <c r="C20" s="12" t="s">
        <v>60</v>
      </c>
      <c r="D20" s="1"/>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C20"/>
  <sheetViews>
    <sheetView zoomScale="75" zoomScaleNormal="75" workbookViewId="0">
      <selection activeCell="E11" sqref="E11"/>
    </sheetView>
  </sheetViews>
  <sheetFormatPr defaultRowHeight="14.4" x14ac:dyDescent="0.3"/>
  <cols>
    <col min="1" max="1" width="17.6640625" style="22" customWidth="1"/>
    <col min="2" max="2" width="79.33203125" style="22" customWidth="1"/>
    <col min="3" max="3" width="32.33203125" customWidth="1"/>
  </cols>
  <sheetData>
    <row r="2" spans="1:3" x14ac:dyDescent="0.3">
      <c r="A2" s="83" t="s">
        <v>40</v>
      </c>
      <c r="B2" s="83" t="s">
        <v>41</v>
      </c>
    </row>
    <row r="3" spans="1:3" x14ac:dyDescent="0.3">
      <c r="A3" s="84" t="s">
        <v>33</v>
      </c>
      <c r="B3" s="85" t="s">
        <v>81</v>
      </c>
    </row>
    <row r="4" spans="1:3" ht="28.8" x14ac:dyDescent="0.3">
      <c r="A4" s="84" t="s">
        <v>34</v>
      </c>
      <c r="B4" s="86" t="s">
        <v>82</v>
      </c>
      <c r="C4" s="22"/>
    </row>
    <row r="5" spans="1:3" x14ac:dyDescent="0.3">
      <c r="A5" s="84" t="s">
        <v>43</v>
      </c>
      <c r="B5" s="86" t="s">
        <v>72</v>
      </c>
      <c r="C5" s="87"/>
    </row>
    <row r="6" spans="1:3" x14ac:dyDescent="0.3">
      <c r="A6" s="84" t="s">
        <v>44</v>
      </c>
      <c r="B6" s="86" t="s">
        <v>83</v>
      </c>
    </row>
    <row r="7" spans="1:3" x14ac:dyDescent="0.3">
      <c r="A7" s="84" t="s">
        <v>10</v>
      </c>
      <c r="B7" s="88">
        <v>0</v>
      </c>
    </row>
    <row r="8" spans="1:3" x14ac:dyDescent="0.3">
      <c r="A8" s="84" t="s">
        <v>45</v>
      </c>
      <c r="B8" s="89">
        <v>0</v>
      </c>
    </row>
    <row r="9" spans="1:3" x14ac:dyDescent="0.3">
      <c r="A9" s="84" t="s">
        <v>12</v>
      </c>
      <c r="B9" s="146" t="s">
        <v>206</v>
      </c>
      <c r="C9" s="147" t="s">
        <v>205</v>
      </c>
    </row>
    <row r="10" spans="1:3" x14ac:dyDescent="0.3">
      <c r="A10" s="84" t="s">
        <v>46</v>
      </c>
      <c r="B10" s="86" t="s">
        <v>84</v>
      </c>
    </row>
    <row r="11" spans="1:3" ht="43.2" x14ac:dyDescent="0.3">
      <c r="A11" s="84" t="s">
        <v>47</v>
      </c>
      <c r="B11" s="85" t="s">
        <v>85</v>
      </c>
    </row>
    <row r="12" spans="1:3" ht="43.2" x14ac:dyDescent="0.3">
      <c r="A12" s="84" t="s">
        <v>48</v>
      </c>
      <c r="B12" s="86" t="s">
        <v>86</v>
      </c>
      <c r="C12" s="91"/>
    </row>
    <row r="13" spans="1:3" x14ac:dyDescent="0.3">
      <c r="A13" s="84" t="s">
        <v>49</v>
      </c>
      <c r="B13" s="86" t="s">
        <v>87</v>
      </c>
    </row>
    <row r="14" spans="1:3" ht="28.8" x14ac:dyDescent="0.3">
      <c r="A14" s="84" t="s">
        <v>88</v>
      </c>
      <c r="B14" s="86" t="s">
        <v>89</v>
      </c>
    </row>
    <row r="15" spans="1:3" x14ac:dyDescent="0.3">
      <c r="A15" s="84" t="s">
        <v>51</v>
      </c>
      <c r="B15" s="86" t="s">
        <v>90</v>
      </c>
    </row>
    <row r="16" spans="1:3" ht="28.8" x14ac:dyDescent="0.3">
      <c r="A16" s="84" t="s">
        <v>52</v>
      </c>
      <c r="B16" s="86" t="s">
        <v>91</v>
      </c>
    </row>
    <row r="17" spans="1:2" x14ac:dyDescent="0.3">
      <c r="A17" s="84" t="s">
        <v>54</v>
      </c>
      <c r="B17" s="90" t="s">
        <v>55</v>
      </c>
    </row>
    <row r="18" spans="1:2" ht="28.8" x14ac:dyDescent="0.3">
      <c r="A18" s="84" t="s">
        <v>56</v>
      </c>
      <c r="B18" s="86" t="s">
        <v>92</v>
      </c>
    </row>
    <row r="19" spans="1:2" x14ac:dyDescent="0.3">
      <c r="A19" s="84" t="s">
        <v>58</v>
      </c>
      <c r="B19" s="86"/>
    </row>
    <row r="20" spans="1:2" x14ac:dyDescent="0.3">
      <c r="A20" s="84" t="s">
        <v>59</v>
      </c>
      <c r="B20" s="86" t="s">
        <v>60</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9"/>
  <sheetViews>
    <sheetView zoomScale="75" zoomScaleNormal="75" workbookViewId="0">
      <selection activeCell="B12" sqref="B12"/>
    </sheetView>
  </sheetViews>
  <sheetFormatPr defaultRowHeight="14.4" x14ac:dyDescent="0.3"/>
  <cols>
    <col min="1" max="1" width="25.109375" customWidth="1"/>
    <col min="2" max="2" width="89.5546875" customWidth="1"/>
    <col min="3" max="3" width="45.6640625" customWidth="1"/>
  </cols>
  <sheetData>
    <row r="1" spans="1:3" x14ac:dyDescent="0.3">
      <c r="A1" s="83" t="s">
        <v>40</v>
      </c>
      <c r="B1" s="83" t="s">
        <v>41</v>
      </c>
    </row>
    <row r="2" spans="1:3" x14ac:dyDescent="0.3">
      <c r="A2" s="83" t="s">
        <v>33</v>
      </c>
      <c r="B2" s="85" t="s">
        <v>81</v>
      </c>
    </row>
    <row r="3" spans="1:3" ht="43.2" x14ac:dyDescent="0.3">
      <c r="A3" s="83" t="s">
        <v>34</v>
      </c>
      <c r="B3" s="86" t="s">
        <v>102</v>
      </c>
      <c r="C3" s="92"/>
    </row>
    <row r="4" spans="1:3" x14ac:dyDescent="0.3">
      <c r="A4" s="83" t="s">
        <v>43</v>
      </c>
      <c r="B4" s="86" t="s">
        <v>93</v>
      </c>
    </row>
    <row r="5" spans="1:3" x14ac:dyDescent="0.3">
      <c r="A5" s="83" t="s">
        <v>44</v>
      </c>
      <c r="B5" s="86" t="s">
        <v>94</v>
      </c>
    </row>
    <row r="6" spans="1:3" x14ac:dyDescent="0.3">
      <c r="A6" s="83" t="s">
        <v>10</v>
      </c>
      <c r="B6" s="88">
        <v>0</v>
      </c>
    </row>
    <row r="7" spans="1:3" x14ac:dyDescent="0.3">
      <c r="A7" s="83" t="s">
        <v>45</v>
      </c>
      <c r="B7" s="85" t="s">
        <v>22</v>
      </c>
    </row>
    <row r="8" spans="1:3" x14ac:dyDescent="0.3">
      <c r="A8" s="83" t="s">
        <v>12</v>
      </c>
      <c r="B8" s="88">
        <v>40</v>
      </c>
    </row>
    <row r="9" spans="1:3" x14ac:dyDescent="0.3">
      <c r="A9" s="83" t="s">
        <v>46</v>
      </c>
      <c r="B9" s="86" t="s">
        <v>84</v>
      </c>
    </row>
    <row r="10" spans="1:3" ht="28.8" x14ac:dyDescent="0.3">
      <c r="A10" s="83" t="s">
        <v>47</v>
      </c>
      <c r="B10" s="86" t="s">
        <v>85</v>
      </c>
    </row>
    <row r="11" spans="1:3" ht="72" x14ac:dyDescent="0.3">
      <c r="A11" s="84" t="s">
        <v>48</v>
      </c>
      <c r="B11" s="93" t="s">
        <v>95</v>
      </c>
      <c r="C11" s="91"/>
    </row>
    <row r="12" spans="1:3" ht="129.6" x14ac:dyDescent="0.3">
      <c r="A12" s="84" t="s">
        <v>49</v>
      </c>
      <c r="B12" s="85" t="s">
        <v>96</v>
      </c>
    </row>
    <row r="13" spans="1:3" ht="43.2" x14ac:dyDescent="0.3">
      <c r="A13" s="84" t="s">
        <v>88</v>
      </c>
      <c r="B13" s="85" t="s">
        <v>97</v>
      </c>
      <c r="C13" s="94"/>
    </row>
    <row r="14" spans="1:3" x14ac:dyDescent="0.3">
      <c r="A14" s="84" t="s">
        <v>51</v>
      </c>
      <c r="B14" s="93" t="s">
        <v>98</v>
      </c>
    </row>
    <row r="15" spans="1:3" ht="28.8" x14ac:dyDescent="0.3">
      <c r="A15" s="84" t="s">
        <v>52</v>
      </c>
      <c r="B15" s="86" t="s">
        <v>99</v>
      </c>
    </row>
    <row r="16" spans="1:3" x14ac:dyDescent="0.3">
      <c r="A16" s="84" t="s">
        <v>54</v>
      </c>
      <c r="B16" s="86" t="s">
        <v>55</v>
      </c>
    </row>
    <row r="17" spans="1:3" ht="28.8" x14ac:dyDescent="0.3">
      <c r="A17" s="84" t="s">
        <v>56</v>
      </c>
      <c r="B17" s="85" t="s">
        <v>100</v>
      </c>
    </row>
    <row r="18" spans="1:3" x14ac:dyDescent="0.3">
      <c r="A18" s="84" t="s">
        <v>58</v>
      </c>
      <c r="B18" s="86" t="s">
        <v>101</v>
      </c>
      <c r="C18" s="95"/>
    </row>
    <row r="19" spans="1:3" x14ac:dyDescent="0.3">
      <c r="A19" s="84" t="s">
        <v>59</v>
      </c>
      <c r="B19" s="86" t="s">
        <v>60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Q20"/>
  <sheetViews>
    <sheetView zoomScale="75" zoomScaleNormal="75" workbookViewId="0">
      <selection activeCell="C24" sqref="C24"/>
    </sheetView>
  </sheetViews>
  <sheetFormatPr defaultColWidth="9.109375" defaultRowHeight="15.6" x14ac:dyDescent="0.3"/>
  <cols>
    <col min="1" max="1" width="9.109375" style="2"/>
    <col min="2" max="2" width="34.88671875" style="1" bestFit="1" customWidth="1"/>
    <col min="3" max="3" width="97.6640625" style="1" customWidth="1"/>
    <col min="4" max="4" width="36.88671875" style="2" customWidth="1"/>
    <col min="5" max="16384" width="9.109375" style="1"/>
  </cols>
  <sheetData>
    <row r="1" spans="1:4" x14ac:dyDescent="0.3">
      <c r="A1" s="9" t="s">
        <v>39</v>
      </c>
      <c r="B1" s="9" t="s">
        <v>40</v>
      </c>
      <c r="C1" s="9" t="s">
        <v>41</v>
      </c>
      <c r="D1" s="1"/>
    </row>
    <row r="2" spans="1:4" x14ac:dyDescent="0.3">
      <c r="A2" s="11">
        <v>0</v>
      </c>
      <c r="B2" s="8" t="s">
        <v>8</v>
      </c>
      <c r="C2" s="8" t="s">
        <v>32</v>
      </c>
      <c r="D2" s="1"/>
    </row>
    <row r="3" spans="1:4" x14ac:dyDescent="0.3">
      <c r="A3" s="11">
        <v>1</v>
      </c>
      <c r="B3" s="8" t="s">
        <v>33</v>
      </c>
      <c r="C3" s="8" t="s">
        <v>42</v>
      </c>
      <c r="D3" s="1"/>
    </row>
    <row r="4" spans="1:4" x14ac:dyDescent="0.3">
      <c r="A4" s="11">
        <f>A3+1</f>
        <v>2</v>
      </c>
      <c r="B4" s="8" t="s">
        <v>34</v>
      </c>
      <c r="C4" s="101" t="s">
        <v>107</v>
      </c>
      <c r="D4" s="1"/>
    </row>
    <row r="5" spans="1:4" x14ac:dyDescent="0.3">
      <c r="A5" s="11">
        <f t="shared" ref="A5:A20" si="0">A4+1</f>
        <v>3</v>
      </c>
      <c r="B5" s="8" t="s">
        <v>43</v>
      </c>
      <c r="C5" s="106" t="s">
        <v>38</v>
      </c>
      <c r="D5" s="1"/>
    </row>
    <row r="6" spans="1:4" x14ac:dyDescent="0.3">
      <c r="A6" s="11">
        <f t="shared" si="0"/>
        <v>4</v>
      </c>
      <c r="B6" s="8" t="s">
        <v>44</v>
      </c>
      <c r="C6" s="12" t="s">
        <v>83</v>
      </c>
      <c r="D6" s="1"/>
    </row>
    <row r="7" spans="1:4" x14ac:dyDescent="0.3">
      <c r="A7" s="11">
        <f t="shared" si="0"/>
        <v>5</v>
      </c>
      <c r="B7" s="8" t="s">
        <v>10</v>
      </c>
      <c r="C7" s="14">
        <v>0</v>
      </c>
      <c r="D7" s="1"/>
    </row>
    <row r="8" spans="1:4" ht="35.25" customHeight="1" x14ac:dyDescent="0.3">
      <c r="A8" s="11">
        <f t="shared" si="0"/>
        <v>6</v>
      </c>
      <c r="B8" s="8" t="s">
        <v>45</v>
      </c>
      <c r="C8" s="12" t="s">
        <v>159</v>
      </c>
      <c r="D8" s="1"/>
    </row>
    <row r="9" spans="1:4" ht="30" customHeight="1" x14ac:dyDescent="0.3">
      <c r="A9" s="11">
        <f t="shared" si="0"/>
        <v>7</v>
      </c>
      <c r="B9" s="8" t="s">
        <v>12</v>
      </c>
      <c r="C9" s="12" t="s">
        <v>160</v>
      </c>
      <c r="D9" s="1"/>
    </row>
    <row r="10" spans="1:4" x14ac:dyDescent="0.3">
      <c r="A10" s="11">
        <f t="shared" si="0"/>
        <v>8</v>
      </c>
      <c r="B10" s="8" t="s">
        <v>46</v>
      </c>
      <c r="C10" s="13" t="s">
        <v>108</v>
      </c>
      <c r="D10" s="1"/>
    </row>
    <row r="11" spans="1:4" ht="33" customHeight="1" x14ac:dyDescent="0.3">
      <c r="A11" s="11">
        <f t="shared" si="0"/>
        <v>9</v>
      </c>
      <c r="B11" s="8" t="s">
        <v>47</v>
      </c>
      <c r="C11" s="12" t="s">
        <v>109</v>
      </c>
      <c r="D11" s="1"/>
    </row>
    <row r="12" spans="1:4" ht="207" x14ac:dyDescent="0.3">
      <c r="A12" s="11">
        <f t="shared" si="0"/>
        <v>10</v>
      </c>
      <c r="B12" s="8" t="s">
        <v>48</v>
      </c>
      <c r="C12" s="102" t="s">
        <v>192</v>
      </c>
      <c r="D12" s="1"/>
    </row>
    <row r="13" spans="1:4" x14ac:dyDescent="0.3">
      <c r="A13" s="11">
        <f t="shared" si="0"/>
        <v>11</v>
      </c>
      <c r="B13" s="8" t="s">
        <v>49</v>
      </c>
      <c r="C13" s="12" t="s">
        <v>105</v>
      </c>
      <c r="D13" s="1"/>
    </row>
    <row r="14" spans="1:4" ht="27.6" x14ac:dyDescent="0.3">
      <c r="A14" s="11">
        <f t="shared" si="0"/>
        <v>12</v>
      </c>
      <c r="B14" s="8" t="s">
        <v>50</v>
      </c>
      <c r="C14" s="49" t="s">
        <v>110</v>
      </c>
      <c r="D14" s="1"/>
    </row>
    <row r="15" spans="1:4" ht="41.4" x14ac:dyDescent="0.3">
      <c r="A15" s="11">
        <f t="shared" si="0"/>
        <v>13</v>
      </c>
      <c r="B15" s="8" t="s">
        <v>51</v>
      </c>
      <c r="C15" s="49" t="s">
        <v>111</v>
      </c>
      <c r="D15" s="1"/>
    </row>
    <row r="16" spans="1:4" x14ac:dyDescent="0.3">
      <c r="A16" s="11">
        <f t="shared" si="0"/>
        <v>14</v>
      </c>
      <c r="B16" s="8" t="s">
        <v>52</v>
      </c>
      <c r="C16" s="49" t="s">
        <v>53</v>
      </c>
      <c r="D16" s="1"/>
    </row>
    <row r="17" spans="1:17" x14ac:dyDescent="0.3">
      <c r="A17" s="11">
        <f t="shared" si="0"/>
        <v>15</v>
      </c>
      <c r="B17" s="8" t="s">
        <v>54</v>
      </c>
      <c r="C17" s="12" t="s">
        <v>55</v>
      </c>
      <c r="D17" s="1"/>
    </row>
    <row r="18" spans="1:17" x14ac:dyDescent="0.3">
      <c r="A18" s="11">
        <f t="shared" si="0"/>
        <v>16</v>
      </c>
      <c r="B18" s="8" t="s">
        <v>56</v>
      </c>
      <c r="C18" s="12" t="s">
        <v>57</v>
      </c>
    </row>
    <row r="19" spans="1:17" ht="41.4" x14ac:dyDescent="0.3">
      <c r="A19" s="11">
        <f>A18+1</f>
        <v>17</v>
      </c>
      <c r="B19" s="8" t="s">
        <v>58</v>
      </c>
      <c r="C19" s="12" t="s">
        <v>112</v>
      </c>
      <c r="M19" s="3"/>
      <c r="N19" s="3"/>
      <c r="O19" s="3"/>
      <c r="P19" s="3"/>
      <c r="Q19" s="3"/>
    </row>
    <row r="20" spans="1:17" x14ac:dyDescent="0.3">
      <c r="A20" s="11">
        <f t="shared" si="0"/>
        <v>18</v>
      </c>
      <c r="B20" s="8" t="s">
        <v>59</v>
      </c>
      <c r="C20" s="12"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Q20"/>
  <sheetViews>
    <sheetView zoomScale="75" zoomScaleNormal="75" workbookViewId="0">
      <selection activeCell="C12" sqref="C12"/>
    </sheetView>
  </sheetViews>
  <sheetFormatPr defaultColWidth="9.109375" defaultRowHeight="13.8" x14ac:dyDescent="0.3"/>
  <cols>
    <col min="1" max="1" width="9.109375" style="17"/>
    <col min="2" max="2" width="34.88671875" style="7" bestFit="1" customWidth="1"/>
    <col min="3" max="3" width="110.5546875" style="7" customWidth="1"/>
    <col min="4" max="4" width="36.88671875" style="17" customWidth="1"/>
    <col min="5" max="16384" width="9.109375" style="7"/>
  </cols>
  <sheetData>
    <row r="1" spans="1:4" x14ac:dyDescent="0.3">
      <c r="A1" s="9" t="s">
        <v>39</v>
      </c>
      <c r="B1" s="9" t="s">
        <v>40</v>
      </c>
      <c r="C1" s="9" t="s">
        <v>41</v>
      </c>
      <c r="D1" s="7"/>
    </row>
    <row r="2" spans="1:4" x14ac:dyDescent="0.3">
      <c r="A2" s="11">
        <v>0</v>
      </c>
      <c r="B2" s="8" t="s">
        <v>8</v>
      </c>
      <c r="C2" s="12" t="s">
        <v>32</v>
      </c>
      <c r="D2" s="7"/>
    </row>
    <row r="3" spans="1:4" x14ac:dyDescent="0.3">
      <c r="A3" s="11">
        <v>1</v>
      </c>
      <c r="B3" s="8" t="s">
        <v>33</v>
      </c>
      <c r="C3" s="8" t="s">
        <v>61</v>
      </c>
      <c r="D3" s="7"/>
    </row>
    <row r="4" spans="1:4" ht="27.6" x14ac:dyDescent="0.3">
      <c r="A4" s="11">
        <f>A3+1</f>
        <v>2</v>
      </c>
      <c r="B4" s="8" t="s">
        <v>34</v>
      </c>
      <c r="C4" s="15" t="s">
        <v>113</v>
      </c>
      <c r="D4" s="7"/>
    </row>
    <row r="5" spans="1:4" x14ac:dyDescent="0.3">
      <c r="A5" s="11">
        <f t="shared" ref="A5:A20" si="0">A4+1</f>
        <v>3</v>
      </c>
      <c r="B5" s="8" t="s">
        <v>43</v>
      </c>
      <c r="C5" s="12" t="s">
        <v>75</v>
      </c>
      <c r="D5" s="7"/>
    </row>
    <row r="6" spans="1:4" x14ac:dyDescent="0.3">
      <c r="A6" s="11">
        <f t="shared" si="0"/>
        <v>4</v>
      </c>
      <c r="B6" s="8" t="s">
        <v>44</v>
      </c>
      <c r="C6" s="12" t="s">
        <v>114</v>
      </c>
      <c r="D6" s="7"/>
    </row>
    <row r="7" spans="1:4" x14ac:dyDescent="0.3">
      <c r="A7" s="11">
        <f t="shared" si="0"/>
        <v>5</v>
      </c>
      <c r="B7" s="8" t="s">
        <v>10</v>
      </c>
      <c r="C7" s="14">
        <v>13</v>
      </c>
      <c r="D7" s="7"/>
    </row>
    <row r="8" spans="1:4" ht="27.6" x14ac:dyDescent="0.3">
      <c r="A8" s="11">
        <f t="shared" si="0"/>
        <v>6</v>
      </c>
      <c r="B8" s="8" t="s">
        <v>45</v>
      </c>
      <c r="C8" s="8" t="s">
        <v>165</v>
      </c>
      <c r="D8" s="7"/>
    </row>
    <row r="9" spans="1:4" ht="30" customHeight="1" x14ac:dyDescent="0.3">
      <c r="A9" s="11">
        <f t="shared" si="0"/>
        <v>7</v>
      </c>
      <c r="B9" s="8" t="s">
        <v>12</v>
      </c>
      <c r="C9" s="12" t="s">
        <v>62</v>
      </c>
      <c r="D9" s="7"/>
    </row>
    <row r="10" spans="1:4" x14ac:dyDescent="0.3">
      <c r="A10" s="11">
        <f t="shared" si="0"/>
        <v>8</v>
      </c>
      <c r="B10" s="8" t="s">
        <v>46</v>
      </c>
      <c r="C10" s="12" t="s">
        <v>108</v>
      </c>
      <c r="D10" s="7"/>
    </row>
    <row r="11" spans="1:4" x14ac:dyDescent="0.3">
      <c r="A11" s="11">
        <f t="shared" si="0"/>
        <v>9</v>
      </c>
      <c r="B11" s="8" t="s">
        <v>47</v>
      </c>
      <c r="C11" s="12" t="s">
        <v>109</v>
      </c>
      <c r="D11" s="7"/>
    </row>
    <row r="12" spans="1:4" ht="331.2" x14ac:dyDescent="0.3">
      <c r="A12" s="11">
        <f t="shared" si="0"/>
        <v>10</v>
      </c>
      <c r="B12" s="8" t="s">
        <v>48</v>
      </c>
      <c r="C12" s="49" t="s">
        <v>115</v>
      </c>
      <c r="D12" s="7"/>
    </row>
    <row r="13" spans="1:4" x14ac:dyDescent="0.3">
      <c r="A13" s="11">
        <f t="shared" si="0"/>
        <v>11</v>
      </c>
      <c r="B13" s="8" t="s">
        <v>49</v>
      </c>
      <c r="C13" s="12" t="s">
        <v>105</v>
      </c>
      <c r="D13" s="7"/>
    </row>
    <row r="14" spans="1:4" ht="69" x14ac:dyDescent="0.3">
      <c r="A14" s="11">
        <f t="shared" si="0"/>
        <v>12</v>
      </c>
      <c r="B14" s="8" t="s">
        <v>50</v>
      </c>
      <c r="C14" s="49" t="s">
        <v>116</v>
      </c>
      <c r="D14" s="7"/>
    </row>
    <row r="15" spans="1:4" ht="41.4" x14ac:dyDescent="0.3">
      <c r="A15" s="11">
        <f t="shared" si="0"/>
        <v>13</v>
      </c>
      <c r="B15" s="8" t="s">
        <v>51</v>
      </c>
      <c r="C15" s="49" t="s">
        <v>117</v>
      </c>
      <c r="D15" s="7"/>
    </row>
    <row r="16" spans="1:4" x14ac:dyDescent="0.3">
      <c r="A16" s="11">
        <f t="shared" si="0"/>
        <v>14</v>
      </c>
      <c r="B16" s="8" t="s">
        <v>52</v>
      </c>
      <c r="C16" s="49" t="s">
        <v>63</v>
      </c>
      <c r="D16" s="7"/>
    </row>
    <row r="17" spans="1:17" x14ac:dyDescent="0.3">
      <c r="A17" s="11">
        <f t="shared" si="0"/>
        <v>15</v>
      </c>
      <c r="B17" s="8" t="s">
        <v>54</v>
      </c>
      <c r="C17" s="12" t="s">
        <v>55</v>
      </c>
      <c r="D17" s="7"/>
    </row>
    <row r="18" spans="1:17" x14ac:dyDescent="0.3">
      <c r="A18" s="11">
        <f t="shared" si="0"/>
        <v>16</v>
      </c>
      <c r="B18" s="8" t="s">
        <v>56</v>
      </c>
      <c r="C18" s="12" t="s">
        <v>57</v>
      </c>
    </row>
    <row r="19" spans="1:17" x14ac:dyDescent="0.3">
      <c r="A19" s="11">
        <f>A18+1</f>
        <v>17</v>
      </c>
      <c r="B19" s="8" t="s">
        <v>58</v>
      </c>
      <c r="C19" s="12" t="s">
        <v>118</v>
      </c>
      <c r="M19" s="16"/>
      <c r="N19" s="16"/>
      <c r="O19" s="16"/>
      <c r="P19" s="16"/>
      <c r="Q19" s="16"/>
    </row>
    <row r="20" spans="1:17" x14ac:dyDescent="0.3">
      <c r="A20" s="11">
        <f t="shared" si="0"/>
        <v>18</v>
      </c>
      <c r="B20" s="8" t="s">
        <v>59</v>
      </c>
      <c r="C20" s="12" t="s">
        <v>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0"/>
  <sheetViews>
    <sheetView zoomScale="75" zoomScaleNormal="75" workbookViewId="0">
      <selection activeCell="C14" sqref="C14"/>
    </sheetView>
  </sheetViews>
  <sheetFormatPr defaultColWidth="9.109375" defaultRowHeight="13.8" x14ac:dyDescent="0.3"/>
  <cols>
    <col min="1" max="1" width="9.109375" style="17"/>
    <col min="2" max="2" width="34.88671875" style="7" bestFit="1" customWidth="1"/>
    <col min="3" max="3" width="90.109375" style="7" customWidth="1"/>
    <col min="4" max="4" width="95.44140625" style="17" customWidth="1"/>
    <col min="5" max="16384" width="9.109375" style="7"/>
  </cols>
  <sheetData>
    <row r="1" spans="1:4" x14ac:dyDescent="0.3">
      <c r="A1" s="9" t="s">
        <v>39</v>
      </c>
      <c r="B1" s="9" t="s">
        <v>40</v>
      </c>
      <c r="C1" s="9" t="s">
        <v>41</v>
      </c>
      <c r="D1" s="7"/>
    </row>
    <row r="2" spans="1:4" x14ac:dyDescent="0.3">
      <c r="A2" s="11">
        <v>0</v>
      </c>
      <c r="B2" s="8" t="s">
        <v>8</v>
      </c>
      <c r="C2" s="12" t="s">
        <v>32</v>
      </c>
      <c r="D2" s="7"/>
    </row>
    <row r="3" spans="1:4" x14ac:dyDescent="0.3">
      <c r="A3" s="11">
        <v>1</v>
      </c>
      <c r="B3" s="8" t="s">
        <v>33</v>
      </c>
      <c r="C3" s="8" t="s">
        <v>61</v>
      </c>
      <c r="D3" s="7"/>
    </row>
    <row r="4" spans="1:4" ht="27.6" x14ac:dyDescent="0.3">
      <c r="A4" s="11">
        <f>A3+1</f>
        <v>2</v>
      </c>
      <c r="B4" s="8" t="s">
        <v>34</v>
      </c>
      <c r="C4" s="15" t="s">
        <v>119</v>
      </c>
      <c r="D4" s="7"/>
    </row>
    <row r="5" spans="1:4" x14ac:dyDescent="0.3">
      <c r="A5" s="11">
        <f t="shared" ref="A5:A20" si="0">A4+1</f>
        <v>3</v>
      </c>
      <c r="B5" s="8" t="s">
        <v>43</v>
      </c>
      <c r="C5" s="12" t="s">
        <v>75</v>
      </c>
      <c r="D5" s="7"/>
    </row>
    <row r="6" spans="1:4" x14ac:dyDescent="0.3">
      <c r="A6" s="11">
        <f t="shared" si="0"/>
        <v>4</v>
      </c>
      <c r="B6" s="8" t="s">
        <v>44</v>
      </c>
      <c r="C6" s="12" t="s">
        <v>114</v>
      </c>
      <c r="D6" s="7"/>
    </row>
    <row r="7" spans="1:4" x14ac:dyDescent="0.3">
      <c r="A7" s="11">
        <f t="shared" si="0"/>
        <v>5</v>
      </c>
      <c r="B7" s="8" t="s">
        <v>10</v>
      </c>
      <c r="C7" s="14">
        <v>0</v>
      </c>
      <c r="D7" s="7"/>
    </row>
    <row r="8" spans="1:4" ht="27" customHeight="1" x14ac:dyDescent="0.3">
      <c r="A8" s="11">
        <f t="shared" si="0"/>
        <v>6</v>
      </c>
      <c r="B8" s="8" t="s">
        <v>45</v>
      </c>
      <c r="C8" s="8" t="s">
        <v>165</v>
      </c>
      <c r="D8" s="7"/>
    </row>
    <row r="9" spans="1:4" ht="30" customHeight="1" x14ac:dyDescent="0.3">
      <c r="A9" s="11">
        <f t="shared" si="0"/>
        <v>7</v>
      </c>
      <c r="B9" s="8" t="s">
        <v>12</v>
      </c>
      <c r="C9" s="12" t="s">
        <v>64</v>
      </c>
      <c r="D9" s="7"/>
    </row>
    <row r="10" spans="1:4" x14ac:dyDescent="0.3">
      <c r="A10" s="11">
        <f t="shared" si="0"/>
        <v>8</v>
      </c>
      <c r="B10" s="8" t="s">
        <v>46</v>
      </c>
      <c r="C10" s="12" t="s">
        <v>108</v>
      </c>
      <c r="D10" s="7"/>
    </row>
    <row r="11" spans="1:4" ht="27.6" x14ac:dyDescent="0.3">
      <c r="A11" s="11">
        <f t="shared" si="0"/>
        <v>9</v>
      </c>
      <c r="B11" s="8" t="s">
        <v>47</v>
      </c>
      <c r="C11" s="12" t="s">
        <v>109</v>
      </c>
      <c r="D11" s="7"/>
    </row>
    <row r="12" spans="1:4" ht="234.6" x14ac:dyDescent="0.3">
      <c r="A12" s="11">
        <f t="shared" si="0"/>
        <v>10</v>
      </c>
      <c r="B12" s="8" t="s">
        <v>48</v>
      </c>
      <c r="C12" s="102" t="s">
        <v>188</v>
      </c>
      <c r="D12" s="7"/>
    </row>
    <row r="13" spans="1:4" x14ac:dyDescent="0.3">
      <c r="A13" s="11">
        <f t="shared" si="0"/>
        <v>11</v>
      </c>
      <c r="B13" s="8" t="s">
        <v>49</v>
      </c>
      <c r="C13" s="12" t="s">
        <v>104</v>
      </c>
      <c r="D13" s="7"/>
    </row>
    <row r="14" spans="1:4" ht="63.75" customHeight="1" x14ac:dyDescent="0.3">
      <c r="A14" s="11">
        <f t="shared" si="0"/>
        <v>12</v>
      </c>
      <c r="B14" s="8" t="s">
        <v>50</v>
      </c>
      <c r="C14" s="103" t="s">
        <v>120</v>
      </c>
      <c r="D14" s="103"/>
    </row>
    <row r="15" spans="1:4" ht="69" x14ac:dyDescent="0.3">
      <c r="A15" s="11">
        <f t="shared" si="0"/>
        <v>13</v>
      </c>
      <c r="B15" s="8" t="s">
        <v>51</v>
      </c>
      <c r="C15" s="12" t="s">
        <v>121</v>
      </c>
      <c r="D15" s="103"/>
    </row>
    <row r="16" spans="1:4" ht="27.6" x14ac:dyDescent="0.3">
      <c r="A16" s="11">
        <f t="shared" si="0"/>
        <v>14</v>
      </c>
      <c r="B16" s="8" t="s">
        <v>52</v>
      </c>
      <c r="C16" s="49" t="s">
        <v>53</v>
      </c>
      <c r="D16" s="7"/>
    </row>
    <row r="17" spans="1:17" x14ac:dyDescent="0.3">
      <c r="A17" s="11">
        <f t="shared" si="0"/>
        <v>15</v>
      </c>
      <c r="B17" s="8" t="s">
        <v>54</v>
      </c>
      <c r="C17" s="49" t="s">
        <v>55</v>
      </c>
      <c r="D17" s="7"/>
    </row>
    <row r="18" spans="1:17" x14ac:dyDescent="0.3">
      <c r="A18" s="11">
        <f t="shared" si="0"/>
        <v>16</v>
      </c>
      <c r="B18" s="8" t="s">
        <v>56</v>
      </c>
      <c r="C18" s="12" t="s">
        <v>57</v>
      </c>
    </row>
    <row r="19" spans="1:17" x14ac:dyDescent="0.3">
      <c r="A19" s="11">
        <f>A18+1</f>
        <v>17</v>
      </c>
      <c r="B19" s="8" t="s">
        <v>58</v>
      </c>
      <c r="C19" s="12" t="s">
        <v>122</v>
      </c>
      <c r="M19" s="16"/>
      <c r="N19" s="16"/>
      <c r="O19" s="16"/>
      <c r="P19" s="16"/>
      <c r="Q19" s="16"/>
    </row>
    <row r="20" spans="1:17" x14ac:dyDescent="0.3">
      <c r="A20" s="11">
        <f t="shared" si="0"/>
        <v>18</v>
      </c>
      <c r="B20" s="8" t="s">
        <v>59</v>
      </c>
      <c r="C20" s="12" t="s">
        <v>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Q20"/>
  <sheetViews>
    <sheetView zoomScale="75" zoomScaleNormal="75" workbookViewId="0">
      <selection activeCell="B22" sqref="B22"/>
    </sheetView>
  </sheetViews>
  <sheetFormatPr defaultColWidth="9.109375" defaultRowHeight="15.6" x14ac:dyDescent="0.3"/>
  <cols>
    <col min="1" max="1" width="9.109375" style="2"/>
    <col min="2" max="2" width="34.88671875" style="1" bestFit="1" customWidth="1"/>
    <col min="3" max="3" width="90.109375" style="1" customWidth="1"/>
    <col min="4" max="4" width="36.88671875" style="2" customWidth="1"/>
    <col min="5" max="16384" width="9.109375" style="1"/>
  </cols>
  <sheetData>
    <row r="1" spans="1:4" x14ac:dyDescent="0.3">
      <c r="A1" s="9" t="s">
        <v>39</v>
      </c>
      <c r="B1" s="9" t="s">
        <v>40</v>
      </c>
      <c r="C1" s="9" t="s">
        <v>41</v>
      </c>
      <c r="D1" s="1"/>
    </row>
    <row r="2" spans="1:4" x14ac:dyDescent="0.3">
      <c r="A2" s="11">
        <v>0</v>
      </c>
      <c r="B2" s="8" t="s">
        <v>8</v>
      </c>
      <c r="C2" s="8" t="s">
        <v>32</v>
      </c>
      <c r="D2" s="1"/>
    </row>
    <row r="3" spans="1:4" x14ac:dyDescent="0.3">
      <c r="A3" s="11">
        <v>1</v>
      </c>
      <c r="B3" s="8" t="s">
        <v>33</v>
      </c>
      <c r="C3" s="8" t="s">
        <v>42</v>
      </c>
      <c r="D3" s="1"/>
    </row>
    <row r="4" spans="1:4" ht="27.6" x14ac:dyDescent="0.3">
      <c r="A4" s="11">
        <f>A3+1</f>
        <v>2</v>
      </c>
      <c r="B4" s="8" t="s">
        <v>34</v>
      </c>
      <c r="C4" s="10" t="s">
        <v>123</v>
      </c>
      <c r="D4" s="1"/>
    </row>
    <row r="5" spans="1:4" x14ac:dyDescent="0.3">
      <c r="A5" s="11">
        <f t="shared" ref="A5:A20" si="0">A4+1</f>
        <v>3</v>
      </c>
      <c r="B5" s="8" t="s">
        <v>43</v>
      </c>
      <c r="C5" s="106" t="s">
        <v>155</v>
      </c>
      <c r="D5" s="1"/>
    </row>
    <row r="6" spans="1:4" x14ac:dyDescent="0.3">
      <c r="A6" s="11">
        <f t="shared" si="0"/>
        <v>4</v>
      </c>
      <c r="B6" s="8" t="s">
        <v>44</v>
      </c>
      <c r="C6" s="12" t="s">
        <v>83</v>
      </c>
      <c r="D6" s="1"/>
    </row>
    <row r="7" spans="1:4" x14ac:dyDescent="0.3">
      <c r="A7" s="11">
        <f t="shared" si="0"/>
        <v>5</v>
      </c>
      <c r="B7" s="8" t="s">
        <v>10</v>
      </c>
      <c r="C7" s="14">
        <v>0</v>
      </c>
      <c r="D7" s="1"/>
    </row>
    <row r="8" spans="1:4" ht="27" customHeight="1" x14ac:dyDescent="0.3">
      <c r="A8" s="11">
        <f t="shared" si="0"/>
        <v>6</v>
      </c>
      <c r="B8" s="8" t="s">
        <v>45</v>
      </c>
      <c r="C8" s="12" t="s">
        <v>65</v>
      </c>
      <c r="D8" s="1"/>
    </row>
    <row r="9" spans="1:4" ht="30" customHeight="1" x14ac:dyDescent="0.3">
      <c r="A9" s="11">
        <f t="shared" si="0"/>
        <v>7</v>
      </c>
      <c r="B9" s="8" t="s">
        <v>12</v>
      </c>
      <c r="C9" s="12" t="s">
        <v>66</v>
      </c>
      <c r="D9" s="1"/>
    </row>
    <row r="10" spans="1:4" x14ac:dyDescent="0.3">
      <c r="A10" s="11">
        <f t="shared" si="0"/>
        <v>8</v>
      </c>
      <c r="B10" s="8" t="s">
        <v>46</v>
      </c>
      <c r="C10" s="13" t="s">
        <v>108</v>
      </c>
      <c r="D10" s="1"/>
    </row>
    <row r="11" spans="1:4" ht="33" customHeight="1" x14ac:dyDescent="0.3">
      <c r="A11" s="11">
        <f t="shared" si="0"/>
        <v>9</v>
      </c>
      <c r="B11" s="8" t="s">
        <v>47</v>
      </c>
      <c r="C11" s="12" t="s">
        <v>109</v>
      </c>
      <c r="D11" s="1"/>
    </row>
    <row r="12" spans="1:4" ht="151.80000000000001" x14ac:dyDescent="0.3">
      <c r="A12" s="11">
        <f t="shared" si="0"/>
        <v>10</v>
      </c>
      <c r="B12" s="8" t="s">
        <v>48</v>
      </c>
      <c r="C12" s="102" t="s">
        <v>189</v>
      </c>
      <c r="D12" s="1"/>
    </row>
    <row r="13" spans="1:4" x14ac:dyDescent="0.3">
      <c r="A13" s="11">
        <f t="shared" si="0"/>
        <v>11</v>
      </c>
      <c r="B13" s="8" t="s">
        <v>49</v>
      </c>
      <c r="C13" s="12" t="s">
        <v>105</v>
      </c>
      <c r="D13" s="1"/>
    </row>
    <row r="14" spans="1:4" ht="41.4" x14ac:dyDescent="0.3">
      <c r="A14" s="11">
        <f t="shared" si="0"/>
        <v>12</v>
      </c>
      <c r="B14" s="8" t="s">
        <v>50</v>
      </c>
      <c r="C14" s="49" t="s">
        <v>124</v>
      </c>
      <c r="D14" s="1"/>
    </row>
    <row r="15" spans="1:4" x14ac:dyDescent="0.3">
      <c r="A15" s="11">
        <f t="shared" si="0"/>
        <v>13</v>
      </c>
      <c r="B15" s="8" t="s">
        <v>51</v>
      </c>
      <c r="C15" s="49" t="s">
        <v>125</v>
      </c>
      <c r="D15" s="1"/>
    </row>
    <row r="16" spans="1:4" ht="27.6" x14ac:dyDescent="0.3">
      <c r="A16" s="11">
        <f t="shared" si="0"/>
        <v>14</v>
      </c>
      <c r="B16" s="8" t="s">
        <v>52</v>
      </c>
      <c r="C16" s="49" t="s">
        <v>63</v>
      </c>
      <c r="D16" s="1"/>
    </row>
    <row r="17" spans="1:17" x14ac:dyDescent="0.3">
      <c r="A17" s="11">
        <f t="shared" si="0"/>
        <v>15</v>
      </c>
      <c r="B17" s="8" t="s">
        <v>54</v>
      </c>
      <c r="C17" s="49" t="s">
        <v>55</v>
      </c>
      <c r="D17" s="1"/>
    </row>
    <row r="18" spans="1:17" x14ac:dyDescent="0.3">
      <c r="A18" s="11">
        <f t="shared" si="0"/>
        <v>16</v>
      </c>
      <c r="B18" s="8" t="s">
        <v>56</v>
      </c>
      <c r="C18" s="49" t="s">
        <v>57</v>
      </c>
    </row>
    <row r="19" spans="1:17" x14ac:dyDescent="0.3">
      <c r="A19" s="11">
        <f>A18+1</f>
        <v>17</v>
      </c>
      <c r="B19" s="8" t="s">
        <v>58</v>
      </c>
      <c r="C19" s="49" t="s">
        <v>28</v>
      </c>
      <c r="M19" s="3"/>
      <c r="N19" s="3"/>
      <c r="O19" s="3"/>
      <c r="P19" s="3"/>
      <c r="Q19" s="3"/>
    </row>
    <row r="20" spans="1:17" x14ac:dyDescent="0.3">
      <c r="A20" s="11">
        <f t="shared" si="0"/>
        <v>18</v>
      </c>
      <c r="B20" s="8" t="s">
        <v>59</v>
      </c>
      <c r="C20" s="12" t="s">
        <v>60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Q20"/>
  <sheetViews>
    <sheetView zoomScale="75" zoomScaleNormal="75" workbookViewId="0">
      <selection activeCell="C15" sqref="C15"/>
    </sheetView>
  </sheetViews>
  <sheetFormatPr defaultColWidth="9.109375" defaultRowHeight="15.6" x14ac:dyDescent="0.3"/>
  <cols>
    <col min="1" max="1" width="9.109375" style="2"/>
    <col min="2" max="2" width="34.88671875" style="1" bestFit="1" customWidth="1"/>
    <col min="3" max="3" width="90.109375" style="1" customWidth="1"/>
    <col min="4" max="4" width="36.88671875" style="2" customWidth="1"/>
    <col min="5" max="16384" width="9.109375" style="1"/>
  </cols>
  <sheetData>
    <row r="1" spans="1:4" x14ac:dyDescent="0.3">
      <c r="A1" s="9" t="s">
        <v>39</v>
      </c>
      <c r="B1" s="9" t="s">
        <v>40</v>
      </c>
      <c r="C1" s="9" t="s">
        <v>41</v>
      </c>
      <c r="D1" s="1"/>
    </row>
    <row r="2" spans="1:4" x14ac:dyDescent="0.3">
      <c r="A2" s="11">
        <v>0</v>
      </c>
      <c r="B2" s="8" t="s">
        <v>8</v>
      </c>
      <c r="C2" s="8" t="s">
        <v>32</v>
      </c>
      <c r="D2" s="1"/>
    </row>
    <row r="3" spans="1:4" x14ac:dyDescent="0.3">
      <c r="A3" s="11">
        <v>1</v>
      </c>
      <c r="B3" s="8" t="s">
        <v>33</v>
      </c>
      <c r="C3" s="8" t="s">
        <v>42</v>
      </c>
      <c r="D3" s="1"/>
    </row>
    <row r="4" spans="1:4" ht="27.6" x14ac:dyDescent="0.3">
      <c r="A4" s="11">
        <f>A3+1</f>
        <v>2</v>
      </c>
      <c r="B4" s="8" t="s">
        <v>34</v>
      </c>
      <c r="C4" s="10" t="s">
        <v>126</v>
      </c>
      <c r="D4" s="1"/>
    </row>
    <row r="5" spans="1:4" x14ac:dyDescent="0.3">
      <c r="A5" s="11">
        <f t="shared" ref="A5:A20" si="0">A4+1</f>
        <v>3</v>
      </c>
      <c r="B5" s="8" t="s">
        <v>43</v>
      </c>
      <c r="C5" s="12" t="s">
        <v>38</v>
      </c>
      <c r="D5" s="1"/>
    </row>
    <row r="6" spans="1:4" x14ac:dyDescent="0.3">
      <c r="A6" s="11">
        <f t="shared" si="0"/>
        <v>4</v>
      </c>
      <c r="B6" s="8" t="s">
        <v>44</v>
      </c>
      <c r="C6" s="12" t="s">
        <v>83</v>
      </c>
      <c r="D6" s="1"/>
    </row>
    <row r="7" spans="1:4" x14ac:dyDescent="0.3">
      <c r="A7" s="11">
        <f t="shared" si="0"/>
        <v>5</v>
      </c>
      <c r="B7" s="8" t="s">
        <v>10</v>
      </c>
      <c r="C7" s="14">
        <v>0</v>
      </c>
      <c r="D7" s="1"/>
    </row>
    <row r="8" spans="1:4" ht="34.5" customHeight="1" x14ac:dyDescent="0.3">
      <c r="A8" s="11">
        <f t="shared" si="0"/>
        <v>6</v>
      </c>
      <c r="B8" s="8" t="s">
        <v>45</v>
      </c>
      <c r="C8" s="12" t="s">
        <v>161</v>
      </c>
      <c r="D8" s="1"/>
    </row>
    <row r="9" spans="1:4" ht="36" customHeight="1" x14ac:dyDescent="0.3">
      <c r="A9" s="11">
        <f t="shared" si="0"/>
        <v>7</v>
      </c>
      <c r="B9" s="8" t="s">
        <v>12</v>
      </c>
      <c r="C9" s="12" t="s">
        <v>162</v>
      </c>
      <c r="D9" s="1"/>
    </row>
    <row r="10" spans="1:4" x14ac:dyDescent="0.3">
      <c r="A10" s="11">
        <f t="shared" si="0"/>
        <v>8</v>
      </c>
      <c r="B10" s="8" t="s">
        <v>46</v>
      </c>
      <c r="C10" s="13" t="s">
        <v>108</v>
      </c>
      <c r="D10" s="1"/>
    </row>
    <row r="11" spans="1:4" ht="33" customHeight="1" x14ac:dyDescent="0.3">
      <c r="A11" s="11">
        <f t="shared" si="0"/>
        <v>9</v>
      </c>
      <c r="B11" s="8" t="s">
        <v>47</v>
      </c>
      <c r="C11" s="12" t="s">
        <v>109</v>
      </c>
      <c r="D11" s="1"/>
    </row>
    <row r="12" spans="1:4" ht="138" x14ac:dyDescent="0.3">
      <c r="A12" s="11">
        <f t="shared" si="0"/>
        <v>10</v>
      </c>
      <c r="B12" s="8" t="s">
        <v>48</v>
      </c>
      <c r="C12" s="102" t="s">
        <v>190</v>
      </c>
      <c r="D12" s="1"/>
    </row>
    <row r="13" spans="1:4" x14ac:dyDescent="0.3">
      <c r="A13" s="11">
        <f t="shared" si="0"/>
        <v>11</v>
      </c>
      <c r="B13" s="8" t="s">
        <v>49</v>
      </c>
      <c r="C13" s="12" t="s">
        <v>105</v>
      </c>
      <c r="D13" s="1"/>
    </row>
    <row r="14" spans="1:4" ht="41.4" x14ac:dyDescent="0.3">
      <c r="A14" s="11">
        <f t="shared" si="0"/>
        <v>12</v>
      </c>
      <c r="B14" s="8" t="s">
        <v>50</v>
      </c>
      <c r="C14" s="49" t="s">
        <v>127</v>
      </c>
      <c r="D14" s="1"/>
    </row>
    <row r="15" spans="1:4" ht="41.4" x14ac:dyDescent="0.3">
      <c r="A15" s="11">
        <f t="shared" si="0"/>
        <v>13</v>
      </c>
      <c r="B15" s="8" t="s">
        <v>51</v>
      </c>
      <c r="C15" s="49" t="s">
        <v>128</v>
      </c>
      <c r="D15" s="1"/>
    </row>
    <row r="16" spans="1:4" ht="27.6" x14ac:dyDescent="0.3">
      <c r="A16" s="11">
        <f t="shared" si="0"/>
        <v>14</v>
      </c>
      <c r="B16" s="8" t="s">
        <v>52</v>
      </c>
      <c r="C16" s="49" t="s">
        <v>63</v>
      </c>
      <c r="D16" s="1"/>
    </row>
    <row r="17" spans="1:17" x14ac:dyDescent="0.3">
      <c r="A17" s="11">
        <f t="shared" si="0"/>
        <v>15</v>
      </c>
      <c r="B17" s="8" t="s">
        <v>54</v>
      </c>
      <c r="C17" s="49" t="s">
        <v>55</v>
      </c>
      <c r="D17" s="1"/>
    </row>
    <row r="18" spans="1:17" x14ac:dyDescent="0.3">
      <c r="A18" s="11">
        <f t="shared" si="0"/>
        <v>16</v>
      </c>
      <c r="B18" s="8" t="s">
        <v>56</v>
      </c>
      <c r="C18" s="49" t="s">
        <v>57</v>
      </c>
    </row>
    <row r="19" spans="1:17" ht="41.4" x14ac:dyDescent="0.3">
      <c r="A19" s="11">
        <f>A18+1</f>
        <v>17</v>
      </c>
      <c r="B19" s="8" t="s">
        <v>58</v>
      </c>
      <c r="C19" s="49" t="s">
        <v>129</v>
      </c>
      <c r="M19" s="3"/>
      <c r="N19" s="3"/>
      <c r="O19" s="3"/>
      <c r="P19" s="3"/>
      <c r="Q19" s="3"/>
    </row>
    <row r="20" spans="1:17" x14ac:dyDescent="0.3">
      <c r="A20" s="11">
        <f t="shared" si="0"/>
        <v>18</v>
      </c>
      <c r="B20" s="8" t="s">
        <v>59</v>
      </c>
      <c r="C20" s="12" t="s">
        <v>60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D20"/>
  <sheetViews>
    <sheetView zoomScale="75" zoomScaleNormal="75" workbookViewId="0">
      <selection activeCell="D16" sqref="D16"/>
    </sheetView>
  </sheetViews>
  <sheetFormatPr defaultColWidth="9.109375" defaultRowHeight="14.4" x14ac:dyDescent="0.3"/>
  <cols>
    <col min="1" max="1" width="9.109375" style="20"/>
    <col min="2" max="2" width="37" style="21" bestFit="1" customWidth="1"/>
    <col min="3" max="3" width="78.33203125" style="22" customWidth="1"/>
    <col min="4" max="4" width="36.88671875" style="18" customWidth="1"/>
    <col min="5" max="16384" width="9.109375" style="19"/>
  </cols>
  <sheetData>
    <row r="1" spans="1:4" x14ac:dyDescent="0.3">
      <c r="A1" s="9" t="s">
        <v>39</v>
      </c>
      <c r="B1" s="9" t="s">
        <v>40</v>
      </c>
      <c r="C1" s="9" t="s">
        <v>41</v>
      </c>
      <c r="D1" s="19"/>
    </row>
    <row r="2" spans="1:4" x14ac:dyDescent="0.3">
      <c r="A2" s="11">
        <v>0</v>
      </c>
      <c r="B2" s="8" t="s">
        <v>8</v>
      </c>
      <c r="C2" s="8" t="s">
        <v>32</v>
      </c>
      <c r="D2" s="19"/>
    </row>
    <row r="3" spans="1:4" x14ac:dyDescent="0.3">
      <c r="A3" s="11">
        <v>1</v>
      </c>
      <c r="B3" s="8" t="s">
        <v>33</v>
      </c>
      <c r="C3" s="8" t="s">
        <v>61</v>
      </c>
      <c r="D3" s="19"/>
    </row>
    <row r="4" spans="1:4" ht="45" customHeight="1" x14ac:dyDescent="0.3">
      <c r="A4" s="11">
        <f>A3+1</f>
        <v>2</v>
      </c>
      <c r="B4" s="8" t="s">
        <v>34</v>
      </c>
      <c r="C4" s="15" t="s">
        <v>130</v>
      </c>
      <c r="D4" s="19"/>
    </row>
    <row r="5" spans="1:4" x14ac:dyDescent="0.3">
      <c r="A5" s="11">
        <f t="shared" ref="A5:A20" si="0">A4+1</f>
        <v>3</v>
      </c>
      <c r="B5" s="8" t="s">
        <v>43</v>
      </c>
      <c r="C5" s="12" t="s">
        <v>75</v>
      </c>
      <c r="D5" s="19"/>
    </row>
    <row r="6" spans="1:4" x14ac:dyDescent="0.3">
      <c r="A6" s="11">
        <f t="shared" si="0"/>
        <v>4</v>
      </c>
      <c r="B6" s="8" t="s">
        <v>44</v>
      </c>
      <c r="C6" s="12" t="s">
        <v>114</v>
      </c>
      <c r="D6" s="19"/>
    </row>
    <row r="7" spans="1:4" x14ac:dyDescent="0.3">
      <c r="A7" s="11">
        <f t="shared" si="0"/>
        <v>5</v>
      </c>
      <c r="B7" s="8" t="s">
        <v>10</v>
      </c>
      <c r="C7" s="137">
        <v>85</v>
      </c>
      <c r="D7" s="19"/>
    </row>
    <row r="8" spans="1:4" ht="35.4" customHeight="1" x14ac:dyDescent="0.3">
      <c r="A8" s="11">
        <f t="shared" si="0"/>
        <v>6</v>
      </c>
      <c r="B8" s="8" t="s">
        <v>45</v>
      </c>
      <c r="C8" s="8" t="s">
        <v>165</v>
      </c>
      <c r="D8" s="19"/>
    </row>
    <row r="9" spans="1:4" ht="28.5" customHeight="1" x14ac:dyDescent="0.3">
      <c r="A9" s="11">
        <f t="shared" si="0"/>
        <v>7</v>
      </c>
      <c r="B9" s="8" t="s">
        <v>12</v>
      </c>
      <c r="C9" s="12" t="s">
        <v>67</v>
      </c>
      <c r="D9" s="19"/>
    </row>
    <row r="10" spans="1:4" x14ac:dyDescent="0.3">
      <c r="A10" s="11">
        <f t="shared" si="0"/>
        <v>8</v>
      </c>
      <c r="B10" s="8" t="s">
        <v>46</v>
      </c>
      <c r="C10" s="12" t="s">
        <v>108</v>
      </c>
      <c r="D10" s="19"/>
    </row>
    <row r="11" spans="1:4" ht="27.6" x14ac:dyDescent="0.3">
      <c r="A11" s="11">
        <f t="shared" si="0"/>
        <v>9</v>
      </c>
      <c r="B11" s="8" t="s">
        <v>47</v>
      </c>
      <c r="C11" s="12" t="s">
        <v>109</v>
      </c>
      <c r="D11" s="19"/>
    </row>
    <row r="12" spans="1:4" ht="213.9" customHeight="1" x14ac:dyDescent="0.3">
      <c r="A12" s="11">
        <f t="shared" si="0"/>
        <v>10</v>
      </c>
      <c r="B12" s="8" t="s">
        <v>48</v>
      </c>
      <c r="C12" s="102" t="s">
        <v>131</v>
      </c>
      <c r="D12" s="21"/>
    </row>
    <row r="13" spans="1:4" x14ac:dyDescent="0.3">
      <c r="A13" s="11">
        <f t="shared" si="0"/>
        <v>11</v>
      </c>
      <c r="B13" s="8" t="s">
        <v>49</v>
      </c>
      <c r="C13" s="12" t="s">
        <v>105</v>
      </c>
      <c r="D13" s="19"/>
    </row>
    <row r="14" spans="1:4" ht="41.4" x14ac:dyDescent="0.3">
      <c r="A14" s="11">
        <f t="shared" si="0"/>
        <v>12</v>
      </c>
      <c r="B14" s="8" t="s">
        <v>50</v>
      </c>
      <c r="C14" s="49" t="s">
        <v>132</v>
      </c>
      <c r="D14" s="19"/>
    </row>
    <row r="15" spans="1:4" ht="82.8" x14ac:dyDescent="0.3">
      <c r="A15" s="11">
        <f t="shared" si="0"/>
        <v>13</v>
      </c>
      <c r="B15" s="8" t="s">
        <v>51</v>
      </c>
      <c r="C15" s="49" t="s">
        <v>133</v>
      </c>
      <c r="D15" s="19"/>
    </row>
    <row r="16" spans="1:4" ht="27.6" x14ac:dyDescent="0.3">
      <c r="A16" s="11">
        <f t="shared" si="0"/>
        <v>14</v>
      </c>
      <c r="B16" s="8" t="s">
        <v>52</v>
      </c>
      <c r="C16" s="49" t="s">
        <v>53</v>
      </c>
      <c r="D16" s="19"/>
    </row>
    <row r="17" spans="1:4" x14ac:dyDescent="0.3">
      <c r="A17" s="11">
        <f t="shared" si="0"/>
        <v>15</v>
      </c>
      <c r="B17" s="8" t="s">
        <v>54</v>
      </c>
      <c r="C17" s="49" t="s">
        <v>55</v>
      </c>
      <c r="D17" s="19"/>
    </row>
    <row r="18" spans="1:4" x14ac:dyDescent="0.3">
      <c r="A18" s="11">
        <f t="shared" si="0"/>
        <v>16</v>
      </c>
      <c r="B18" s="8" t="s">
        <v>56</v>
      </c>
      <c r="C18" s="49" t="s">
        <v>68</v>
      </c>
      <c r="D18" s="19"/>
    </row>
    <row r="19" spans="1:4" ht="41.4" x14ac:dyDescent="0.3">
      <c r="A19" s="11">
        <f>A18+1</f>
        <v>17</v>
      </c>
      <c r="B19" s="8" t="s">
        <v>58</v>
      </c>
      <c r="C19" s="49" t="s">
        <v>134</v>
      </c>
      <c r="D19" s="19"/>
    </row>
    <row r="20" spans="1:4" x14ac:dyDescent="0.3">
      <c r="A20" s="11">
        <f t="shared" si="0"/>
        <v>18</v>
      </c>
      <c r="B20" s="8" t="s">
        <v>59</v>
      </c>
      <c r="C20" s="49" t="s">
        <v>60</v>
      </c>
      <c r="D20" s="1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20"/>
  <sheetViews>
    <sheetView zoomScale="75" zoomScaleNormal="75" workbookViewId="0">
      <selection activeCell="C12" sqref="C12"/>
    </sheetView>
  </sheetViews>
  <sheetFormatPr defaultColWidth="9.109375" defaultRowHeight="15.6" x14ac:dyDescent="0.3"/>
  <cols>
    <col min="1" max="1" width="9.109375" style="2"/>
    <col min="2" max="2" width="34.88671875" style="1" bestFit="1" customWidth="1"/>
    <col min="3" max="3" width="90.109375" style="1" customWidth="1"/>
    <col min="4" max="4" width="64.5546875" style="2" customWidth="1"/>
    <col min="5" max="16384" width="9.109375" style="1"/>
  </cols>
  <sheetData>
    <row r="1" spans="1:4" x14ac:dyDescent="0.3">
      <c r="A1" s="9" t="s">
        <v>39</v>
      </c>
      <c r="B1" s="9" t="s">
        <v>40</v>
      </c>
      <c r="C1" s="9" t="s">
        <v>41</v>
      </c>
      <c r="D1" s="1"/>
    </row>
    <row r="2" spans="1:4" x14ac:dyDescent="0.3">
      <c r="A2" s="11">
        <v>0</v>
      </c>
      <c r="B2" s="8" t="s">
        <v>8</v>
      </c>
      <c r="C2" s="8" t="s">
        <v>32</v>
      </c>
      <c r="D2" s="1"/>
    </row>
    <row r="3" spans="1:4" x14ac:dyDescent="0.3">
      <c r="A3" s="11">
        <v>1</v>
      </c>
      <c r="B3" s="8" t="s">
        <v>33</v>
      </c>
      <c r="C3" s="8" t="s">
        <v>42</v>
      </c>
      <c r="D3" s="1"/>
    </row>
    <row r="4" spans="1:4" x14ac:dyDescent="0.3">
      <c r="A4" s="11">
        <f>A3+1</f>
        <v>2</v>
      </c>
      <c r="B4" s="8" t="s">
        <v>34</v>
      </c>
      <c r="C4" s="10" t="s">
        <v>135</v>
      </c>
      <c r="D4" s="1"/>
    </row>
    <row r="5" spans="1:4" x14ac:dyDescent="0.3">
      <c r="A5" s="11">
        <f t="shared" ref="A5:A20" si="0">A4+1</f>
        <v>3</v>
      </c>
      <c r="B5" s="8" t="s">
        <v>43</v>
      </c>
      <c r="C5" s="106" t="s">
        <v>155</v>
      </c>
      <c r="D5" s="1"/>
    </row>
    <row r="6" spans="1:4" x14ac:dyDescent="0.3">
      <c r="A6" s="11">
        <f t="shared" si="0"/>
        <v>4</v>
      </c>
      <c r="B6" s="8" t="s">
        <v>44</v>
      </c>
      <c r="C6" s="12" t="s">
        <v>83</v>
      </c>
      <c r="D6" s="1"/>
    </row>
    <row r="7" spans="1:4" x14ac:dyDescent="0.3">
      <c r="A7" s="11">
        <f t="shared" si="0"/>
        <v>5</v>
      </c>
      <c r="B7" s="8" t="s">
        <v>10</v>
      </c>
      <c r="C7" s="14">
        <v>0</v>
      </c>
      <c r="D7" s="1"/>
    </row>
    <row r="8" spans="1:4" ht="30.9" customHeight="1" x14ac:dyDescent="0.3">
      <c r="A8" s="11">
        <f t="shared" si="0"/>
        <v>6</v>
      </c>
      <c r="B8" s="8" t="s">
        <v>45</v>
      </c>
      <c r="C8" s="12" t="s">
        <v>65</v>
      </c>
      <c r="D8" s="1"/>
    </row>
    <row r="9" spans="1:4" x14ac:dyDescent="0.3">
      <c r="A9" s="11">
        <f t="shared" si="0"/>
        <v>7</v>
      </c>
      <c r="B9" s="8" t="s">
        <v>12</v>
      </c>
      <c r="C9" s="49" t="s">
        <v>191</v>
      </c>
      <c r="D9" s="1"/>
    </row>
    <row r="10" spans="1:4" x14ac:dyDescent="0.3">
      <c r="A10" s="11">
        <f t="shared" si="0"/>
        <v>8</v>
      </c>
      <c r="B10" s="8" t="s">
        <v>46</v>
      </c>
      <c r="C10" s="13" t="s">
        <v>108</v>
      </c>
      <c r="D10" s="1"/>
    </row>
    <row r="11" spans="1:4" ht="27.6" x14ac:dyDescent="0.3">
      <c r="A11" s="11">
        <f t="shared" si="0"/>
        <v>9</v>
      </c>
      <c r="B11" s="8" t="s">
        <v>47</v>
      </c>
      <c r="C11" s="12" t="s">
        <v>109</v>
      </c>
      <c r="D11" s="1"/>
    </row>
    <row r="12" spans="1:4" ht="87" customHeight="1" x14ac:dyDescent="0.3">
      <c r="A12" s="11">
        <f t="shared" si="0"/>
        <v>10</v>
      </c>
      <c r="B12" s="8" t="s">
        <v>48</v>
      </c>
      <c r="C12" s="102" t="s">
        <v>136</v>
      </c>
      <c r="D12" s="4"/>
    </row>
    <row r="13" spans="1:4" x14ac:dyDescent="0.3">
      <c r="A13" s="11">
        <f t="shared" si="0"/>
        <v>11</v>
      </c>
      <c r="B13" s="8" t="s">
        <v>49</v>
      </c>
      <c r="C13" s="49" t="s">
        <v>105</v>
      </c>
      <c r="D13" s="1"/>
    </row>
    <row r="14" spans="1:4" ht="41.4" x14ac:dyDescent="0.3">
      <c r="A14" s="11">
        <f t="shared" si="0"/>
        <v>12</v>
      </c>
      <c r="B14" s="8" t="s">
        <v>50</v>
      </c>
      <c r="C14" s="49" t="s">
        <v>137</v>
      </c>
      <c r="D14" s="1"/>
    </row>
    <row r="15" spans="1:4" ht="27.6" x14ac:dyDescent="0.3">
      <c r="A15" s="11">
        <f t="shared" si="0"/>
        <v>13</v>
      </c>
      <c r="B15" s="8" t="s">
        <v>51</v>
      </c>
      <c r="C15" s="49" t="s">
        <v>138</v>
      </c>
      <c r="D15" s="1"/>
    </row>
    <row r="16" spans="1:4" ht="27.6" x14ac:dyDescent="0.3">
      <c r="A16" s="11">
        <f t="shared" si="0"/>
        <v>14</v>
      </c>
      <c r="B16" s="8" t="s">
        <v>52</v>
      </c>
      <c r="C16" s="49" t="s">
        <v>63</v>
      </c>
      <c r="D16" s="1"/>
    </row>
    <row r="17" spans="1:17" x14ac:dyDescent="0.3">
      <c r="A17" s="11">
        <f t="shared" si="0"/>
        <v>15</v>
      </c>
      <c r="B17" s="8" t="s">
        <v>54</v>
      </c>
      <c r="C17" s="49" t="s">
        <v>55</v>
      </c>
      <c r="D17" s="1"/>
    </row>
    <row r="18" spans="1:17" x14ac:dyDescent="0.3">
      <c r="A18" s="11">
        <f t="shared" si="0"/>
        <v>16</v>
      </c>
      <c r="B18" s="8" t="s">
        <v>56</v>
      </c>
      <c r="C18" s="49" t="s">
        <v>57</v>
      </c>
    </row>
    <row r="19" spans="1:17" x14ac:dyDescent="0.3">
      <c r="A19" s="11">
        <f>A18+1</f>
        <v>17</v>
      </c>
      <c r="B19" s="8" t="s">
        <v>58</v>
      </c>
      <c r="C19" s="49" t="s">
        <v>28</v>
      </c>
      <c r="M19" s="3"/>
      <c r="N19" s="3"/>
      <c r="O19" s="3"/>
      <c r="P19" s="3"/>
      <c r="Q19" s="3"/>
    </row>
    <row r="20" spans="1:17" x14ac:dyDescent="0.3">
      <c r="A20" s="11">
        <f t="shared" si="0"/>
        <v>18</v>
      </c>
      <c r="B20" s="8" t="s">
        <v>59</v>
      </c>
      <c r="C20" s="12" t="s">
        <v>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20"/>
  <sheetViews>
    <sheetView zoomScale="75" zoomScaleNormal="75" workbookViewId="0">
      <selection activeCell="D29" sqref="D29"/>
    </sheetView>
  </sheetViews>
  <sheetFormatPr defaultColWidth="9.109375" defaultRowHeight="15.6" x14ac:dyDescent="0.3"/>
  <cols>
    <col min="1" max="1" width="9.109375" style="2"/>
    <col min="2" max="2" width="34.88671875" style="1" bestFit="1" customWidth="1"/>
    <col min="3" max="3" width="90.109375" style="1" customWidth="1"/>
    <col min="4" max="4" width="43.33203125" style="2" customWidth="1"/>
    <col min="5" max="16384" width="9.109375" style="1"/>
  </cols>
  <sheetData>
    <row r="1" spans="1:4" x14ac:dyDescent="0.3">
      <c r="A1" s="9" t="s">
        <v>39</v>
      </c>
      <c r="B1" s="9" t="s">
        <v>40</v>
      </c>
      <c r="C1" s="9" t="s">
        <v>41</v>
      </c>
      <c r="D1" s="1"/>
    </row>
    <row r="2" spans="1:4" x14ac:dyDescent="0.3">
      <c r="A2" s="11">
        <v>0</v>
      </c>
      <c r="B2" s="8" t="s">
        <v>8</v>
      </c>
      <c r="C2" s="8" t="s">
        <v>32</v>
      </c>
      <c r="D2" s="1"/>
    </row>
    <row r="3" spans="1:4" x14ac:dyDescent="0.3">
      <c r="A3" s="11">
        <v>1</v>
      </c>
      <c r="B3" s="8" t="s">
        <v>33</v>
      </c>
      <c r="C3" s="8" t="s">
        <v>42</v>
      </c>
      <c r="D3" s="1"/>
    </row>
    <row r="4" spans="1:4" x14ac:dyDescent="0.3">
      <c r="A4" s="11">
        <f>A3+1</f>
        <v>2</v>
      </c>
      <c r="B4" s="8" t="s">
        <v>34</v>
      </c>
      <c r="C4" s="10" t="s">
        <v>139</v>
      </c>
      <c r="D4" s="1"/>
    </row>
    <row r="5" spans="1:4" x14ac:dyDescent="0.3">
      <c r="A5" s="11">
        <f t="shared" ref="A5:A20" si="0">A4+1</f>
        <v>3</v>
      </c>
      <c r="B5" s="8" t="s">
        <v>43</v>
      </c>
      <c r="C5" s="12" t="s">
        <v>38</v>
      </c>
      <c r="D5" s="1"/>
    </row>
    <row r="6" spans="1:4" x14ac:dyDescent="0.3">
      <c r="A6" s="11">
        <f t="shared" si="0"/>
        <v>4</v>
      </c>
      <c r="B6" s="8" t="s">
        <v>44</v>
      </c>
      <c r="C6" s="12" t="s">
        <v>83</v>
      </c>
      <c r="D6" s="1"/>
    </row>
    <row r="7" spans="1:4" x14ac:dyDescent="0.3">
      <c r="A7" s="11">
        <f t="shared" si="0"/>
        <v>5</v>
      </c>
      <c r="B7" s="8" t="s">
        <v>10</v>
      </c>
      <c r="C7" s="14">
        <v>0</v>
      </c>
      <c r="D7" s="1"/>
    </row>
    <row r="8" spans="1:4" ht="27" customHeight="1" x14ac:dyDescent="0.3">
      <c r="A8" s="11">
        <f t="shared" si="0"/>
        <v>6</v>
      </c>
      <c r="B8" s="8" t="s">
        <v>45</v>
      </c>
      <c r="C8" s="12" t="s">
        <v>163</v>
      </c>
      <c r="D8" s="1"/>
    </row>
    <row r="9" spans="1:4" ht="30" customHeight="1" x14ac:dyDescent="0.3">
      <c r="A9" s="11">
        <f t="shared" si="0"/>
        <v>7</v>
      </c>
      <c r="B9" s="8" t="s">
        <v>12</v>
      </c>
      <c r="C9" s="138" t="s">
        <v>164</v>
      </c>
      <c r="D9" s="1"/>
    </row>
    <row r="10" spans="1:4" x14ac:dyDescent="0.3">
      <c r="A10" s="11">
        <f t="shared" si="0"/>
        <v>8</v>
      </c>
      <c r="B10" s="51" t="s">
        <v>46</v>
      </c>
      <c r="C10" s="50" t="s">
        <v>108</v>
      </c>
      <c r="D10" s="1"/>
    </row>
    <row r="11" spans="1:4" ht="33" customHeight="1" x14ac:dyDescent="0.3">
      <c r="A11" s="11">
        <f t="shared" si="0"/>
        <v>9</v>
      </c>
      <c r="B11" s="8" t="s">
        <v>47</v>
      </c>
      <c r="C11" s="52" t="s">
        <v>109</v>
      </c>
      <c r="D11" s="1"/>
    </row>
    <row r="12" spans="1:4" ht="117.6" customHeight="1" x14ac:dyDescent="0.3">
      <c r="A12" s="11">
        <f t="shared" si="0"/>
        <v>10</v>
      </c>
      <c r="B12" s="8" t="s">
        <v>48</v>
      </c>
      <c r="C12" s="102" t="s">
        <v>140</v>
      </c>
      <c r="D12" s="4"/>
    </row>
    <row r="13" spans="1:4" x14ac:dyDescent="0.3">
      <c r="A13" s="11">
        <f t="shared" si="0"/>
        <v>11</v>
      </c>
      <c r="B13" s="8" t="s">
        <v>49</v>
      </c>
      <c r="C13" s="49" t="s">
        <v>105</v>
      </c>
      <c r="D13" s="1"/>
    </row>
    <row r="14" spans="1:4" ht="34.5" customHeight="1" x14ac:dyDescent="0.3">
      <c r="A14" s="11">
        <f t="shared" si="0"/>
        <v>12</v>
      </c>
      <c r="B14" s="8" t="s">
        <v>50</v>
      </c>
      <c r="C14" s="49" t="s">
        <v>141</v>
      </c>
      <c r="D14" s="1"/>
    </row>
    <row r="15" spans="1:4" ht="27.6" x14ac:dyDescent="0.3">
      <c r="A15" s="11">
        <f t="shared" si="0"/>
        <v>13</v>
      </c>
      <c r="B15" s="8" t="s">
        <v>51</v>
      </c>
      <c r="C15" s="49" t="s">
        <v>142</v>
      </c>
      <c r="D15" s="1"/>
    </row>
    <row r="16" spans="1:4" ht="27.6" x14ac:dyDescent="0.3">
      <c r="A16" s="11">
        <f t="shared" si="0"/>
        <v>14</v>
      </c>
      <c r="B16" s="8" t="s">
        <v>52</v>
      </c>
      <c r="C16" s="49" t="s">
        <v>63</v>
      </c>
      <c r="D16" s="1"/>
    </row>
    <row r="17" spans="1:17" x14ac:dyDescent="0.3">
      <c r="A17" s="11">
        <f t="shared" si="0"/>
        <v>15</v>
      </c>
      <c r="B17" s="8" t="s">
        <v>54</v>
      </c>
      <c r="C17" s="49" t="s">
        <v>55</v>
      </c>
      <c r="D17" s="1"/>
    </row>
    <row r="18" spans="1:17" x14ac:dyDescent="0.3">
      <c r="A18" s="11">
        <f t="shared" si="0"/>
        <v>16</v>
      </c>
      <c r="B18" s="8" t="s">
        <v>56</v>
      </c>
      <c r="C18" s="49" t="s">
        <v>57</v>
      </c>
    </row>
    <row r="19" spans="1:17" ht="27.6" x14ac:dyDescent="0.3">
      <c r="A19" s="11">
        <f>A18+1</f>
        <v>17</v>
      </c>
      <c r="B19" s="8" t="s">
        <v>58</v>
      </c>
      <c r="C19" s="49" t="s">
        <v>143</v>
      </c>
      <c r="M19" s="3"/>
      <c r="N19" s="3"/>
      <c r="O19" s="3"/>
      <c r="P19" s="3"/>
      <c r="Q19" s="3"/>
    </row>
    <row r="20" spans="1:17" x14ac:dyDescent="0.3">
      <c r="A20" s="11">
        <f t="shared" si="0"/>
        <v>18</v>
      </c>
      <c r="B20" s="8" t="s">
        <v>59</v>
      </c>
      <c r="C20" s="12" t="s">
        <v>60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4.8 (4.7)</vt:lpstr>
      <vt:lpstr>F Specific output 4.7.1 (1)</vt:lpstr>
      <vt:lpstr>F Specific result 4.7.1 (1)</vt:lpstr>
      <vt:lpstr>F Specific result 4.7.1 (2)</vt:lpstr>
      <vt:lpstr>F Specific output 4.7.2 (1)</vt:lpstr>
      <vt:lpstr>F Specific output 4.7.2 (2)</vt:lpstr>
      <vt:lpstr>F Specific result 4.7.2 (1)</vt:lpstr>
      <vt:lpstr>F Specific output 4.7.3 (1)</vt:lpstr>
      <vt:lpstr>F Specific output 4.7.3 (2)</vt:lpstr>
      <vt:lpstr>F Specific result 4.7.3 (1)</vt:lpstr>
      <vt:lpstr>F Specific output 4.7.4 (1)</vt:lpstr>
      <vt:lpstr>F Specific result 4.7.4 (1)</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UsualBusiness</dc:creator>
  <cp:lastModifiedBy>Indrė Zakarauskienė</cp:lastModifiedBy>
  <cp:revision/>
  <dcterms:created xsi:type="dcterms:W3CDTF">2019-08-26T08:32:57Z</dcterms:created>
  <dcterms:modified xsi:type="dcterms:W3CDTF">2025-11-05T09:49:36Z</dcterms:modified>
</cp:coreProperties>
</file>