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24_vp_dep\bendras\10. Projektų administravimas 2014-2020\Stebėsenos rodikliai\2021-2027\VP keitimai\6. Vidurio peržiūra (II) (2026-02-25 sprendimas C(2026)1397)\_Viešinimas\nauji MD viešinimui\"/>
    </mc:Choice>
  </mc:AlternateContent>
  <xr:revisionPtr revIDLastSave="0" documentId="13_ncr:1_{68B8DE73-9DCF-4FEF-9A92-3608B1A578C3}" xr6:coauthVersionLast="47" xr6:coauthVersionMax="47" xr10:uidLastSave="{00000000-0000-0000-0000-000000000000}"/>
  <bookViews>
    <workbookView xWindow="-120" yWindow="-120" windowWidth="29040" windowHeight="15720" xr2:uid="{00000000-000D-0000-FFFF-FFFF00000000}"/>
  </bookViews>
  <sheets>
    <sheet name="15.1(1)" sheetId="13" r:id="rId1"/>
    <sheet name="15.1(2)" sheetId="1" r:id="rId2"/>
    <sheet name="P.S. 15.1.1." sheetId="19" r:id="rId3"/>
    <sheet name="R.S. 15.1.1." sheetId="18" r:id="rId4"/>
    <sheet name="R.S. 15.1.2. (1)" sheetId="11" r:id="rId5"/>
    <sheet name="R.S. 15.1.2. (2)" sheetId="12" r:id="rId6"/>
    <sheet name="P.S. 15.1.3 (1)" sheetId="2" r:id="rId7"/>
    <sheet name="R.S. 15.1.3 (2)" sheetId="3" r:id="rId8"/>
    <sheet name="P.S. 15.1.4 (1)" sheetId="4" r:id="rId9"/>
    <sheet name="R.S 15.1.4 (2)" sheetId="5" r:id="rId10"/>
    <sheet name="R.S. 15.1.4 (3)" sheetId="6" r:id="rId11"/>
    <sheet name="R.S. 15.1.5 (1)" sheetId="7" r:id="rId12"/>
    <sheet name="P.S. 15.1.6 (1)" sheetId="15" r:id="rId13"/>
    <sheet name="P.S. 15.1.7 (1)" sheetId="16" r:id="rId14"/>
    <sheet name="R.S. 15.1.7 (2)" sheetId="17" r:id="rId15"/>
  </sheets>
  <definedNames>
    <definedName name="_xlnm._FilterDatabase" localSheetId="0" hidden="1">'15.1(1)'!$A$5:$R$18</definedName>
    <definedName name="_xlnm._FilterDatabase" localSheetId="1" hidden="1">'15.1(2)'!$A$5:$Q$5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1" l="1"/>
  <c r="E55" i="1"/>
  <c r="E8" i="13"/>
  <c r="A20" i="19"/>
  <c r="O31" i="1"/>
  <c r="H55" i="1"/>
  <c r="I55" i="1"/>
  <c r="H56" i="1"/>
  <c r="H57" i="1"/>
  <c r="I57" i="1"/>
  <c r="H58" i="1"/>
  <c r="I58" i="1"/>
  <c r="H59" i="1"/>
  <c r="H60" i="1"/>
  <c r="I60" i="1"/>
  <c r="H61" i="1"/>
  <c r="I61" i="1"/>
  <c r="I54" i="1"/>
  <c r="H54" i="1"/>
  <c r="G55" i="1"/>
  <c r="G56" i="1"/>
  <c r="G57" i="1"/>
  <c r="G58" i="1"/>
  <c r="G59" i="1"/>
  <c r="G60" i="1"/>
  <c r="G61" i="1"/>
  <c r="G54" i="1"/>
  <c r="D55" i="1"/>
  <c r="D56" i="1"/>
  <c r="D57" i="1"/>
  <c r="D58" i="1"/>
  <c r="D59" i="1"/>
  <c r="D60" i="1"/>
  <c r="D61" i="1"/>
  <c r="D54" i="1"/>
  <c r="C55" i="1"/>
  <c r="C56" i="1"/>
  <c r="C57" i="1"/>
  <c r="C58" i="1"/>
  <c r="C59" i="1"/>
  <c r="C60" i="1"/>
  <c r="C61" i="1"/>
  <c r="C54" i="1"/>
  <c r="A54" i="1"/>
  <c r="B54" i="1"/>
  <c r="B55" i="1"/>
  <c r="B56" i="1"/>
  <c r="B57" i="1"/>
  <c r="B58" i="1"/>
  <c r="B59" i="1"/>
  <c r="B60" i="1"/>
  <c r="B61" i="1"/>
  <c r="A61" i="1"/>
  <c r="A60" i="1"/>
  <c r="A59" i="1"/>
  <c r="A58" i="1"/>
  <c r="A57" i="1"/>
  <c r="A56" i="1"/>
  <c r="A55" i="1"/>
  <c r="M31" i="1"/>
  <c r="E29" i="1"/>
  <c r="F29" i="1" s="1"/>
  <c r="G29" i="1" s="1"/>
  <c r="B29" i="1"/>
  <c r="P28" i="1"/>
  <c r="I59" i="1" s="1"/>
  <c r="E26" i="1"/>
  <c r="F26" i="1" s="1"/>
  <c r="G26" i="1" s="1"/>
  <c r="P25" i="1"/>
  <c r="I56" i="1" s="1"/>
  <c r="E23" i="1"/>
  <c r="F23" i="1" s="1"/>
  <c r="G23" i="1" s="1"/>
  <c r="B23" i="1"/>
  <c r="P31" i="1" l="1"/>
  <c r="A21" i="17"/>
  <c r="A21" i="16"/>
  <c r="A21" i="15"/>
  <c r="I17" i="13" l="1"/>
  <c r="G17" i="13"/>
  <c r="D17" i="13"/>
  <c r="C17" i="13"/>
  <c r="B17" i="13"/>
  <c r="A17" i="13"/>
  <c r="I16" i="13"/>
  <c r="G16" i="13"/>
  <c r="D16" i="13"/>
  <c r="C16" i="13"/>
  <c r="B16" i="13"/>
  <c r="A16" i="13"/>
  <c r="I15" i="13"/>
  <c r="H15" i="13"/>
  <c r="C15" i="13"/>
  <c r="B15" i="13"/>
  <c r="A15" i="13"/>
  <c r="I14" i="13"/>
  <c r="H14" i="13"/>
  <c r="D14" i="13"/>
  <c r="C14" i="13"/>
  <c r="B14" i="13"/>
  <c r="A14" i="13"/>
  <c r="C11" i="13"/>
  <c r="P10" i="13"/>
  <c r="C10" i="13"/>
  <c r="E11" i="13"/>
  <c r="E6" i="13"/>
  <c r="E10" i="13" s="1"/>
  <c r="E12" i="13" s="1"/>
  <c r="I18" i="13" l="1"/>
  <c r="F6" i="13"/>
  <c r="B6" i="13" s="1"/>
  <c r="F10" i="13"/>
  <c r="G6" i="13"/>
  <c r="G10" i="13" s="1"/>
  <c r="F8" i="13"/>
  <c r="F11" i="13" l="1"/>
  <c r="G8" i="13"/>
  <c r="G11" i="13" s="1"/>
  <c r="B8" i="13"/>
  <c r="E13" i="1" l="1"/>
  <c r="E16" i="1"/>
  <c r="C21" i="1"/>
  <c r="C32" i="1" s="1"/>
  <c r="C19" i="1" l="1"/>
  <c r="C31" i="1" s="1"/>
  <c r="C33" i="1" s="1"/>
  <c r="H53" i="1"/>
  <c r="I53" i="1"/>
  <c r="G53" i="1"/>
  <c r="D53" i="1"/>
  <c r="C53" i="1"/>
  <c r="A53" i="1"/>
  <c r="A3" i="7" l="1"/>
  <c r="A4" i="7" s="1"/>
  <c r="A5" i="7" s="1"/>
  <c r="A6" i="7" s="1"/>
  <c r="A7" i="7" s="1"/>
  <c r="A8" i="7" s="1"/>
  <c r="A9" i="7" s="1"/>
  <c r="A10" i="7" s="1"/>
  <c r="A11" i="7" s="1"/>
  <c r="A12" i="7" s="1"/>
  <c r="A13" i="7" s="1"/>
  <c r="A14" i="7" s="1"/>
  <c r="A15" i="7" s="1"/>
  <c r="A16" i="7" s="1"/>
  <c r="A17" i="7" s="1"/>
  <c r="A18" i="7" s="1"/>
  <c r="A19" i="7" s="1"/>
  <c r="E37" i="1" l="1"/>
  <c r="H52" i="1"/>
  <c r="D52" i="1"/>
  <c r="G52" i="1"/>
  <c r="G51" i="1"/>
  <c r="H51" i="1"/>
  <c r="D51" i="1"/>
  <c r="D50" i="1"/>
  <c r="D49" i="1"/>
  <c r="I40" i="1"/>
  <c r="H40" i="1"/>
  <c r="G40" i="1"/>
  <c r="I39" i="1"/>
  <c r="H39" i="1"/>
  <c r="G39" i="1"/>
  <c r="I38" i="1"/>
  <c r="H38" i="1"/>
  <c r="G38" i="1"/>
  <c r="G37" i="1"/>
  <c r="I37" i="1"/>
  <c r="H37" i="1"/>
  <c r="E21" i="1" l="1"/>
  <c r="E32" i="1" s="1"/>
  <c r="E19" i="1"/>
  <c r="E31" i="1" s="1"/>
  <c r="E33" i="1" l="1"/>
  <c r="G50" i="1"/>
  <c r="G49" i="1"/>
  <c r="I52" i="1"/>
  <c r="I51" i="1"/>
  <c r="B51" i="1"/>
  <c r="H46" i="1"/>
  <c r="I46" i="1"/>
  <c r="H47" i="1"/>
  <c r="I47" i="1"/>
  <c r="H48" i="1"/>
  <c r="I48" i="1"/>
  <c r="G46" i="1"/>
  <c r="G47" i="1"/>
  <c r="G48" i="1"/>
  <c r="D46" i="1"/>
  <c r="D47" i="1"/>
  <c r="D48" i="1"/>
  <c r="C46" i="1"/>
  <c r="C47" i="1"/>
  <c r="C48" i="1"/>
  <c r="B46" i="1"/>
  <c r="B47" i="1"/>
  <c r="B48" i="1"/>
  <c r="A46" i="1"/>
  <c r="A47" i="1"/>
  <c r="A48" i="1"/>
  <c r="I43" i="1"/>
  <c r="I44" i="1"/>
  <c r="I45" i="1"/>
  <c r="H43" i="1"/>
  <c r="H44" i="1"/>
  <c r="H45" i="1"/>
  <c r="G43" i="1"/>
  <c r="G44" i="1"/>
  <c r="G45" i="1"/>
  <c r="D43" i="1"/>
  <c r="D44" i="1"/>
  <c r="D45" i="1"/>
  <c r="C43" i="1"/>
  <c r="C44" i="1"/>
  <c r="C45" i="1"/>
  <c r="B43" i="1"/>
  <c r="B44" i="1"/>
  <c r="B45" i="1"/>
  <c r="A43" i="1"/>
  <c r="A44" i="1"/>
  <c r="A45" i="1"/>
  <c r="G42" i="1"/>
  <c r="H42" i="1"/>
  <c r="I42" i="1"/>
  <c r="D42" i="1"/>
  <c r="C42" i="1"/>
  <c r="B42" i="1"/>
  <c r="A42" i="1"/>
  <c r="H41" i="1"/>
  <c r="I41" i="1"/>
  <c r="G41" i="1"/>
  <c r="E41" i="1"/>
  <c r="D41" i="1"/>
  <c r="C41" i="1"/>
  <c r="B41" i="1"/>
  <c r="A41" i="1"/>
  <c r="D40" i="1"/>
  <c r="C40" i="1"/>
  <c r="B40" i="1"/>
  <c r="A40" i="1"/>
  <c r="D39" i="1"/>
  <c r="C39" i="1"/>
  <c r="B39" i="1"/>
  <c r="A39" i="1"/>
  <c r="D38" i="1"/>
  <c r="C38" i="1"/>
  <c r="B38" i="1"/>
  <c r="A38" i="1"/>
  <c r="F37" i="1"/>
  <c r="D37" i="1"/>
  <c r="C37" i="1"/>
  <c r="B37" i="1"/>
  <c r="A37" i="1"/>
  <c r="C52" i="1"/>
  <c r="B52" i="1"/>
  <c r="A52" i="1"/>
  <c r="C51" i="1"/>
  <c r="A51" i="1"/>
  <c r="I50" i="1"/>
  <c r="H50" i="1"/>
  <c r="C50" i="1"/>
  <c r="B50" i="1"/>
  <c r="A50" i="1"/>
  <c r="I49" i="1"/>
  <c r="H49" i="1"/>
  <c r="C49" i="1"/>
  <c r="B49" i="1"/>
  <c r="A49" i="1"/>
  <c r="D62" i="1" l="1"/>
  <c r="D63" i="1" s="1"/>
  <c r="I62" i="1"/>
  <c r="I63" i="1" s="1"/>
  <c r="H62" i="1"/>
  <c r="H63" i="1" s="1"/>
  <c r="F21" i="1"/>
  <c r="B21" i="1" s="1"/>
  <c r="F16" i="1"/>
  <c r="F19" i="1"/>
  <c r="F11" i="1"/>
  <c r="F9" i="1"/>
  <c r="F6" i="1"/>
  <c r="F31" i="1" l="1"/>
  <c r="B19" i="1"/>
  <c r="G19" i="1"/>
  <c r="F13" i="1"/>
  <c r="B13" i="1" s="1"/>
  <c r="G6" i="1"/>
  <c r="B6" i="1"/>
  <c r="G21" i="1"/>
  <c r="G16" i="1"/>
  <c r="B16" i="1"/>
  <c r="G9" i="1"/>
  <c r="G11" i="1"/>
  <c r="B11" i="1"/>
  <c r="G31" i="1" l="1"/>
  <c r="F32" i="1"/>
  <c r="F33" i="1" s="1"/>
  <c r="G13" i="1"/>
  <c r="G32" i="1" s="1"/>
  <c r="B9" i="1"/>
  <c r="G33" i="1" l="1"/>
  <c r="A3" i="6"/>
  <c r="A4" i="6" s="1"/>
  <c r="A5" i="6" s="1"/>
  <c r="A6" i="6" s="1"/>
  <c r="A7" i="6" s="1"/>
  <c r="A8" i="6" s="1"/>
  <c r="A9" i="6" s="1"/>
  <c r="A10" i="6" s="1"/>
  <c r="A11" i="6" s="1"/>
  <c r="A12" i="6" s="1"/>
  <c r="A13" i="6" s="1"/>
  <c r="A14" i="6" s="1"/>
  <c r="A15" i="6" s="1"/>
  <c r="A16" i="6" s="1"/>
  <c r="A17" i="6" s="1"/>
  <c r="A18" i="6" s="1"/>
  <c r="A19" i="6" s="1"/>
  <c r="A3" i="5"/>
  <c r="A4" i="5" s="1"/>
  <c r="A5" i="5" s="1"/>
  <c r="A6" i="5" s="1"/>
  <c r="A7" i="5" s="1"/>
  <c r="A8" i="5" s="1"/>
  <c r="A9" i="5" s="1"/>
  <c r="A10" i="5" s="1"/>
  <c r="A11" i="5" s="1"/>
  <c r="A12" i="5" s="1"/>
  <c r="A13" i="5" s="1"/>
  <c r="A14" i="5" s="1"/>
  <c r="A15" i="5" s="1"/>
  <c r="A16" i="5" s="1"/>
  <c r="A17" i="5" s="1"/>
  <c r="A18" i="5" s="1"/>
  <c r="A19" i="5" s="1"/>
  <c r="A3" i="4"/>
  <c r="A4" i="4" s="1"/>
  <c r="A5" i="4" s="1"/>
  <c r="A6" i="4" s="1"/>
  <c r="A7" i="4" s="1"/>
  <c r="A8" i="4" s="1"/>
  <c r="A9" i="4" s="1"/>
  <c r="A10" i="4" s="1"/>
  <c r="A11" i="4" s="1"/>
  <c r="A12" i="4" s="1"/>
  <c r="A13" i="4" s="1"/>
  <c r="A14" i="4" s="1"/>
  <c r="A15" i="4" s="1"/>
  <c r="A16" i="4" s="1"/>
  <c r="A17" i="4" s="1"/>
  <c r="A18" i="4" s="1"/>
  <c r="A19" i="4" s="1"/>
  <c r="A3" i="3"/>
  <c r="A4" i="3" s="1"/>
  <c r="A5" i="3" s="1"/>
  <c r="A6" i="3" s="1"/>
  <c r="A7" i="3" s="1"/>
  <c r="A8" i="3" s="1"/>
  <c r="A9" i="3" s="1"/>
  <c r="A10" i="3" s="1"/>
  <c r="A11" i="3" s="1"/>
  <c r="A12" i="3" s="1"/>
  <c r="A13" i="3" s="1"/>
  <c r="A14" i="3" s="1"/>
  <c r="A15" i="3" s="1"/>
  <c r="A16" i="3" s="1"/>
  <c r="A17" i="3" s="1"/>
  <c r="A18" i="3" s="1"/>
  <c r="A19" i="3" s="1"/>
  <c r="A3" i="2"/>
  <c r="A4" i="2" s="1"/>
  <c r="A5" i="2" s="1"/>
  <c r="A6" i="2" s="1"/>
  <c r="A7" i="2" s="1"/>
  <c r="A8" i="2" s="1"/>
  <c r="A9" i="2" s="1"/>
  <c r="A10" i="2" s="1"/>
  <c r="A11" i="2" s="1"/>
  <c r="A12" i="2" s="1"/>
  <c r="A13" i="2" s="1"/>
  <c r="A14" i="2" s="1"/>
  <c r="A15" i="2" s="1"/>
  <c r="A16" i="2" s="1"/>
  <c r="A17" i="2" s="1"/>
  <c r="A18" i="2" s="1"/>
  <c r="A19" i="2" s="1"/>
</calcChain>
</file>

<file path=xl/sharedStrings.xml><?xml version="1.0" encoding="utf-8"?>
<sst xmlns="http://schemas.openxmlformats.org/spreadsheetml/2006/main" count="824" uniqueCount="200">
  <si>
    <t>EU Amount (EUR)</t>
  </si>
  <si>
    <t>Intervention field</t>
  </si>
  <si>
    <t xml:space="preserve">allocation 2021- 2027 used for calculation of 2029 target </t>
  </si>
  <si>
    <t>Indicator</t>
  </si>
  <si>
    <t>Category of region</t>
  </si>
  <si>
    <t>Fund</t>
  </si>
  <si>
    <t>M.U.</t>
  </si>
  <si>
    <t>Baseline</t>
  </si>
  <si>
    <t>Target 2029</t>
  </si>
  <si>
    <t>Data source</t>
  </si>
  <si>
    <t>code and name</t>
  </si>
  <si>
    <t>code</t>
  </si>
  <si>
    <t>name</t>
  </si>
  <si>
    <t>value</t>
  </si>
  <si>
    <t>year</t>
  </si>
  <si>
    <t>n/a</t>
  </si>
  <si>
    <t>Euro</t>
  </si>
  <si>
    <t>RCO24</t>
  </si>
  <si>
    <t>Specific result</t>
  </si>
  <si>
    <t>ERDF</t>
  </si>
  <si>
    <t>Action</t>
  </si>
  <si>
    <t>Total allocation of action level (indicated)</t>
  </si>
  <si>
    <t>co-financing rate (Eur.)</t>
  </si>
  <si>
    <t>Amount (EU+ national)(Eur.)</t>
  </si>
  <si>
    <r>
      <t>Investments in new or upgraded disaster monitoring, preparedness, warning and response systems against natural disasters (investicijos į naujas arba atnaujintas gaivalinių nelaimių stebėsenos, pasirengimo joms, įspėjimo apie jas ir reagavimo į jas sistemas)</t>
    </r>
    <r>
      <rPr>
        <i/>
        <sz val="11"/>
        <rFont val="Calibri"/>
        <family val="2"/>
        <charset val="186"/>
        <scheme val="minor"/>
      </rPr>
      <t xml:space="preserve">
</t>
    </r>
  </si>
  <si>
    <t xml:space="preserve">Population benefiting from protection measures against climate related natural disaster  in not just dangerous areas (Gyventojai, kuriems taikomos apsaugos priemonės nuo su klimatu susijusios gamtos katastrofos ne tik pavojingose teritorijose)
</t>
  </si>
  <si>
    <t xml:space="preserve">
ERDF</t>
  </si>
  <si>
    <r>
      <t xml:space="preserve">
</t>
    </r>
    <r>
      <rPr>
        <sz val="11"/>
        <rFont val="Calibri"/>
        <family val="2"/>
        <scheme val="minor"/>
      </rPr>
      <t xml:space="preserve"> Mid-West Region</t>
    </r>
  </si>
  <si>
    <t>Projects data</t>
  </si>
  <si>
    <t>Project data</t>
  </si>
  <si>
    <t>Percent</t>
  </si>
  <si>
    <t>Capital region</t>
  </si>
  <si>
    <t>Investments in a multi-channel warning platform (investicijos į daugiakanalę perspėjimo platformą)</t>
  </si>
  <si>
    <t>Share of population alerted via multi-channel warning platform in case of threat (Gyventojų, grėsmės atveju perspėjamų per daugiakanalę perspėjimo platformą, dalis)</t>
  </si>
  <si>
    <t>Investments in a multi-channel warning platform (Investicijos į daugiakanalę perspėjimo platformą)</t>
  </si>
  <si>
    <t>Specific output</t>
  </si>
  <si>
    <t>Investments in the preparedness of institutions ensuring public safety  (Investicijos į viešąjį  saugumą užtikrinančių institucijų parengtį )</t>
  </si>
  <si>
    <t>Percentage of state-protected critical infrastructure facilities with enhanced physical protection (Valstybės saugomų kritinės infrastruktūros objektų, kurių fizinė apsauga sustiprinta, dalis)</t>
  </si>
  <si>
    <t>Row ID</t>
  </si>
  <si>
    <t>Field</t>
  </si>
  <si>
    <t>Indicator metadata</t>
  </si>
  <si>
    <t>Indicator code</t>
  </si>
  <si>
    <t>P.S.</t>
  </si>
  <si>
    <t>Indicator name</t>
  </si>
  <si>
    <t>Measurement unit</t>
  </si>
  <si>
    <t>Type of indicator</t>
  </si>
  <si>
    <t>Output</t>
  </si>
  <si>
    <t>Policy objective</t>
  </si>
  <si>
    <t>Specific objective</t>
  </si>
  <si>
    <t>Definition and concepts</t>
  </si>
  <si>
    <t>Data collection</t>
  </si>
  <si>
    <t>Time measurement achieved</t>
  </si>
  <si>
    <t>Aggregation issues</t>
  </si>
  <si>
    <t>Reporting</t>
  </si>
  <si>
    <t>References</t>
  </si>
  <si>
    <t>No references</t>
  </si>
  <si>
    <t>Corresponding corporate indicator</t>
  </si>
  <si>
    <t>Notes</t>
  </si>
  <si>
    <t>Examples</t>
  </si>
  <si>
    <t>No examples</t>
  </si>
  <si>
    <t>R.S.</t>
  </si>
  <si>
    <t>Not required, specific output indicator</t>
  </si>
  <si>
    <t>No issues</t>
  </si>
  <si>
    <t>The indicator shall be deemed to have been achieved by the approval of the project implementation report.</t>
  </si>
  <si>
    <t>Result</t>
  </si>
  <si>
    <t>One year after the completion of the supported project.</t>
  </si>
  <si>
    <t>Not required, specific result indicator</t>
  </si>
  <si>
    <t>Related to the output indicator “Investments in a multi-channel warning platform“</t>
  </si>
  <si>
    <t>Survey data</t>
  </si>
  <si>
    <t>Not required. Specific output indicator.</t>
  </si>
  <si>
    <r>
      <rPr>
        <sz val="11"/>
        <color rgb="FF000000"/>
        <rFont val="Calibri"/>
        <family val="2"/>
        <charset val="186"/>
        <scheme val="minor"/>
      </rPr>
      <t>Total value of investments in a project supporting installation of a new multi channel warning platform.</t>
    </r>
    <r>
      <rPr>
        <b/>
        <sz val="11"/>
        <color rgb="FF000000"/>
        <rFont val="Calibri"/>
        <family val="2"/>
        <charset val="186"/>
        <scheme val="minor"/>
      </rPr>
      <t xml:space="preserve">
Multi channel warning platform –</t>
    </r>
    <r>
      <rPr>
        <sz val="11"/>
        <color rgb="FF000000"/>
        <rFont val="Calibri"/>
        <family val="2"/>
        <charset val="186"/>
        <scheme val="minor"/>
      </rPr>
      <t xml:space="preserve">  a technological system designed to transmit a warning signal in an efficient and coordinated manner through various warning means (sirens, mobile phones and etc.) and communication channels simultaneously, so that the warning signal reaches residents promptly in a reliable manner.</t>
    </r>
  </si>
  <si>
    <r>
      <t>Multi channel warning platform –</t>
    </r>
    <r>
      <rPr>
        <sz val="11"/>
        <color rgb="FF000000"/>
        <rFont val="Calibri"/>
        <family val="2"/>
        <charset val="186"/>
        <scheme val="minor"/>
      </rPr>
      <t xml:space="preserve">  a technological system designed to transmit a warning signal in an efficient and coordinated manner through various warning means (sirens, mobile phones and etc.) and communication channels simultaneously, so that the warning signal reaches residents promptly in a reliable manner.</t>
    </r>
  </si>
  <si>
    <t>Investments in the preparedness of institutions ensuring public safety  (Investicijos į viešąjį  saugumą užtikrinančių institucijų parengtį)</t>
  </si>
  <si>
    <t>Not required. Specific result indicator.</t>
  </si>
  <si>
    <t>3. A more connected Europe</t>
  </si>
  <si>
    <t xml:space="preserve">Stakeholders involved in the preparation and implementation of CLLD (Pilietinės visuomenės ir privačiojo sektoriaus subjektai, dalyvavę rengiant ir (ar) įgyvendinant BIVP strategijas)   </t>
  </si>
  <si>
    <t>result</t>
  </si>
  <si>
    <t xml:space="preserve">Number of non-governmental organisations, business associations and private enterprises that form local action groups. Business associations are organisations uniting and representing business entities. Private companies are business entities.
</t>
  </si>
  <si>
    <t>Survey reports</t>
  </si>
  <si>
    <t>Time measurement for achieved vaue</t>
  </si>
  <si>
    <t>The indicator shall be deemed to have been achieved after the completion of the preparation of the local development strategy and/or the completion of the implementation of the local development strategy.</t>
  </si>
  <si>
    <t>The same entity is counted once.</t>
  </si>
  <si>
    <t>Not required. specific result  indicator</t>
  </si>
  <si>
    <t>RCO80</t>
  </si>
  <si>
    <r>
      <rPr>
        <b/>
        <sz val="11"/>
        <rFont val="Calibri"/>
        <family val="2"/>
        <charset val="186"/>
      </rPr>
      <t>152</t>
    </r>
    <r>
      <rPr>
        <sz val="11"/>
        <rFont val="Calibri"/>
        <family val="2"/>
        <charset val="186"/>
      </rPr>
      <t xml:space="preserve"> Measures to promote equal opportunities and active participation in society (Priemonės, kuriomis skatinamos lygios galimybės ir aktyvus dalyvavimas visuomenėje)</t>
    </r>
  </si>
  <si>
    <t>Community-led local development strategies supported (Bendruomenės inicijuotos vietos plėtros strategijos, kurioms suteikta parama)</t>
  </si>
  <si>
    <t xml:space="preserve">ERDF </t>
  </si>
  <si>
    <t>strategies</t>
  </si>
  <si>
    <t>specific result</t>
  </si>
  <si>
    <t>Mid-West Region</t>
  </si>
  <si>
    <t xml:space="preserve"> n/a</t>
  </si>
  <si>
    <t>Capital</t>
  </si>
  <si>
    <t>MWR</t>
  </si>
  <si>
    <t>Indicator M.U.</t>
  </si>
  <si>
    <t>Indicator baseline value</t>
  </si>
  <si>
    <t>Indicator baseline year</t>
  </si>
  <si>
    <t>Number</t>
  </si>
  <si>
    <r>
      <t xml:space="preserve">060 </t>
    </r>
    <r>
      <rPr>
        <sz val="11"/>
        <rFont val="Calibri"/>
        <family val="2"/>
        <charset val="186"/>
        <scheme val="minor"/>
      </rPr>
      <t>Adaptation to climate change measures, prevention or management of climate related risks: others, e.g. storms and drought (including awareness raising, civil protection and disaster management systems and infrastructures)(Prisitaikymo prie klimato kaitos priemonės, su klimato kaita susijusios rizikos prevencija ir valdymas: kita, pvz. audros ir sausra (įskaitant informuotumo didinimą, civilinės saugos ir nelaimių valdymo sistemas, infrastruktūrą ir ekosistemomis grindžiamus metodus)</t>
    </r>
  </si>
  <si>
    <r>
      <rPr>
        <b/>
        <sz val="11"/>
        <rFont val="Calibri"/>
        <family val="2"/>
        <charset val="186"/>
        <scheme val="minor"/>
      </rPr>
      <t>060</t>
    </r>
    <r>
      <rPr>
        <sz val="11"/>
        <rFont val="Calibri"/>
        <family val="2"/>
        <scheme val="minor"/>
      </rPr>
      <t xml:space="preserve"> Adaptation to climate change measures, prevention or management of climate related risks: others, e.g. storms and drought (including awareness raising, civil protection and disaster management systems and infrastructures)(Prisitaikymo prie klimato kaitos priemonės, su klimato kaita susijusios rizikos prevencija ir valdymas: kita, pvz. audros ir sausra (įskaitant informuotumo didinimą, civilinės saugos ir nelaimių valdymo sistemas, infrastruktūrą ir ekosistemomis grindžiamus metodus)</t>
    </r>
  </si>
  <si>
    <r>
      <rPr>
        <b/>
        <sz val="11"/>
        <rFont val="Calibri"/>
        <family val="2"/>
        <charset val="186"/>
        <scheme val="minor"/>
      </rPr>
      <t xml:space="preserve">060 </t>
    </r>
    <r>
      <rPr>
        <sz val="11"/>
        <rFont val="Calibri"/>
        <family val="2"/>
        <scheme val="minor"/>
      </rPr>
      <t>Adaptation to climate change measures, prevention or management of climate related risks: others, e.g. storms and drought (including awareness raising, civil protection and disaster management systems and infrastructures)(Prisitaikymo prie klimato kaitos priemonės, su klimato kaita susijusios rizikos prevencija ir valdymas: kita, pvz. audros ir sausra (įskaitant informuotumo didinimą, civilinės saugos ir nelaimių valdymo sistemas, infrastruktūrą ir ekosistemomis grindžiamus metodus)</t>
    </r>
  </si>
  <si>
    <t xml:space="preserve">Rule 1: Reporting by specific objective. Forecast for selected projects and achieved values, both cumulative to date (CPR Annex VII, Table 5). </t>
  </si>
  <si>
    <t>Rule 1: Reporting by specific objective. Forecast for selected projects and achieved values, both cumulative to date (CPR Annex VII, Table 9).</t>
  </si>
  <si>
    <t>Milestone 2024</t>
  </si>
  <si>
    <t>Supported projects</t>
  </si>
  <si>
    <t>not required</t>
  </si>
  <si>
    <t>Population benefiting from protection measures against climate related natural disaster in not just dangerous areas (Gyventojai, kuriems taikomos apsaugos priemonės nuo su klimatu susijusios gamtos katastrofos ne tik pavojingose teritorijose)</t>
  </si>
  <si>
    <t xml:space="preserve">Supported projects. </t>
  </si>
  <si>
    <t>Not required. Specific result indicator</t>
  </si>
  <si>
    <r>
      <t xml:space="preserve">Indicator related to RCO24. Investments in new or upgraded disaster monitoring, preparedness, warning and response systems </t>
    </r>
    <r>
      <rPr>
        <i/>
        <sz val="11"/>
        <color theme="1"/>
        <rFont val="Calibri"/>
        <family val="2"/>
        <scheme val="minor"/>
      </rPr>
      <t xml:space="preserve">against natural disasters. </t>
    </r>
    <r>
      <rPr>
        <sz val="11"/>
        <color theme="1"/>
        <rFont val="Calibri"/>
        <family val="2"/>
        <scheme val="minor"/>
      </rPr>
      <t xml:space="preserve">
</t>
    </r>
  </si>
  <si>
    <t>Minitry of Interior</t>
  </si>
  <si>
    <t xml:space="preserve">Population – residents who hear sound sirens. 
Protection measure –  sound siren warning to residents.
Not dangerous area – area where there is low risk of natural disaster.
Investment will be made to improve and develope hazard (natural, organic and technical, as well as other events that may cause or result in an emergency) warning and notification infrastructure by deploying 275 sound sirens warning to residents in 43 municipalities. There are 1 757 110 residents under Statistic Lithuania (2021). Investment insreases percentage of warning residents 62,82 to 75%. </t>
  </si>
  <si>
    <t xml:space="preserve">Siren –  sound siren to worn residents about the threat.
Locally activated  siren – siren that is activated at the level of municipality
Central siren activation system – sirens that are activated at the state level through Fire and Rescue Departament
</t>
  </si>
  <si>
    <t>Not required.</t>
  </si>
  <si>
    <t xml:space="preserve">Not required. </t>
  </si>
  <si>
    <t xml:space="preserve">Projects data </t>
  </si>
  <si>
    <t>The indicator shall be deemed to have been achieved by the approval of the projects implementation report.</t>
  </si>
  <si>
    <t xml:space="preserve">State-protected critical infrastructure facilities - critical infrastructure facilities protected by institutions under the jurisdiction of the Minister of Internal Affairs (in accordance with Government Resolution No. 1090 of October 19, 2015). State-protected critical infrastructure facilities with enhanced physical protection - facilities whose physical protection is enhanced by equipment purchased by public safety institutions using ERDF resources. </t>
  </si>
  <si>
    <t>Level of provision of individual protective equipment to officers of the State Border Guard Service and the Public Security Service (Valstybės sienos apsaugos tarnybos ir Viešosios saugumo tarnybos pareigūnų aprūpinimo individualiomis apsaugos priemonėmis lygis)</t>
  </si>
  <si>
    <t>Rule 1: Reporting by specific objective Forecast for selected projects and achieved values, both cumulative to date (CPR Annex VII, Table 9).</t>
  </si>
  <si>
    <t xml:space="preserve">Related to the output indicator RCO80 </t>
  </si>
  <si>
    <r>
      <rPr>
        <b/>
        <sz val="11"/>
        <rFont val="Calibri"/>
        <family val="2"/>
        <scheme val="minor"/>
      </rPr>
      <t xml:space="preserve">197 </t>
    </r>
    <r>
      <rPr>
        <sz val="11"/>
        <rFont val="Calibri"/>
        <family val="2"/>
        <scheme val="minor"/>
      </rPr>
      <t>Protection of critical infrastructure (Kritinės infrastruktūros apsauga)</t>
    </r>
  </si>
  <si>
    <r>
      <t>Locally activated sirens connected to a central siren activation syste</t>
    </r>
    <r>
      <rPr>
        <sz val="11"/>
        <color theme="1"/>
        <rFont val="Calibri"/>
        <family val="2"/>
        <charset val="186"/>
        <scheme val="minor"/>
      </rPr>
      <t>m, no less than</t>
    </r>
    <r>
      <rPr>
        <sz val="11"/>
        <color theme="1"/>
        <rFont val="Calibri"/>
        <family val="2"/>
        <scheme val="minor"/>
      </rPr>
      <t xml:space="preserve"> (Lokalaus valdymo sirenos, kurios prijungtos prie vieningos sirenų valdymo sistemos</t>
    </r>
    <r>
      <rPr>
        <sz val="11"/>
        <color theme="1"/>
        <rFont val="Calibri"/>
        <family val="2"/>
        <charset val="186"/>
        <scheme val="minor"/>
      </rPr>
      <t>, ne mažiau kaip)</t>
    </r>
  </si>
  <si>
    <t xml:space="preserve">Persons </t>
  </si>
  <si>
    <t xml:space="preserve">2020
</t>
  </si>
  <si>
    <t xml:space="preserve">Persons
</t>
  </si>
  <si>
    <t xml:space="preserve">1103761
</t>
  </si>
  <si>
    <t xml:space="preserve">1317833
</t>
  </si>
  <si>
    <t>The indicator indicates the proportion of individual protective equipment designed for use in times of crisis, emergencies, or war and specified in the standards approved by the heads of relevant institutions, that are purchased using ERDF resources.
Individual protective equipment refers to equipment necessary for protection and survival, allocated to individual officers (helmets, vests, first aid kits, and other equipment, except weapons).
Formula for calculating the indicator value:
TK/SK × 100%.
In this formula:
TK – the number of individual protective equipment (pcs.), that are specified in the standards approved by the heads of institutions and are purchased using ERDF resources, available in SBGS and PSS as of December 31 of the reporting year;
SK – the number of individual protective equipment (pcs.) according to the standards approved by the heads of institutions.</t>
  </si>
  <si>
    <t>Locally activated sirens connected to a central siren activation system, no less than (Lokalaus valdymo sirenos, kurios prijungtos prie vieningos sirenų valdymo sistemos)</t>
  </si>
  <si>
    <t>Related to the result indicator“Share of population alerted via multi-channel warning platform in case of threat“</t>
  </si>
  <si>
    <t>Not required</t>
  </si>
  <si>
    <t>Related to the result indicators "Percentage of state-protected critical infrastructure facilities with enhanced physical protection" and "Percentage of Officers of the State Border Guard Service and the Public Security Service  equipped with personal protective equipment".</t>
  </si>
  <si>
    <t>Related to the output indicator "Investments in the preparedness of institutions ensuring public safety ".</t>
  </si>
  <si>
    <t>Ministry of health</t>
  </si>
  <si>
    <t xml:space="preserve">Milestone 2024 </t>
  </si>
  <si>
    <t>Code</t>
  </si>
  <si>
    <t>Name</t>
  </si>
  <si>
    <t>Year</t>
  </si>
  <si>
    <t>15.1.1.To enhance the infrastructure of healthcare institutions (Stiprinti sveikatos priežiūros įstaigų infrastruktūrą)</t>
  </si>
  <si>
    <r>
      <rPr>
        <b/>
        <sz val="11"/>
        <rFont val="Calibri"/>
        <family val="2"/>
        <scheme val="minor"/>
      </rPr>
      <t>128</t>
    </r>
    <r>
      <rPr>
        <sz val="11"/>
        <rFont val="Calibri"/>
        <family val="2"/>
        <scheme val="minor"/>
      </rPr>
      <t xml:space="preserve"> Health infrastructure (Sveikatos infrastruktūra)</t>
    </r>
  </si>
  <si>
    <t xml:space="preserve">Capacity of new or modernised health care facilities (naujos arba modernizuotos sveikatos priežiūros infrastruktūros talpumas)
</t>
  </si>
  <si>
    <t>Capital Region</t>
  </si>
  <si>
    <t>Persons/year</t>
  </si>
  <si>
    <t xml:space="preserve">Annual users of new or modernised health care facilities (naujos arba modernizuotos sveikatos priežiūros infrastruktūros naudotojų skaičius per metus)
</t>
  </si>
  <si>
    <t xml:space="preserve">users/ year </t>
  </si>
  <si>
    <r>
      <rPr>
        <b/>
        <sz val="11"/>
        <rFont val="Calibri"/>
        <family val="2"/>
        <scheme val="minor"/>
      </rPr>
      <t xml:space="preserve">198 </t>
    </r>
    <r>
      <rPr>
        <sz val="11"/>
        <rFont val="Calibri"/>
        <family val="2"/>
        <scheme val="minor"/>
      </rPr>
      <t>Defence infrastructure and infrastructure construction and upgrades for dual use, including military mobility (Gynybos infrastruktūra bei dvigubos paskirties infrastruktūros statyba ir modernizavimas, įskaitant karinį mobilumą)</t>
    </r>
  </si>
  <si>
    <t>SAM</t>
  </si>
  <si>
    <t>Milestone 2025</t>
  </si>
  <si>
    <t>Policy objective  – 3. More connected Europe (Labiau sujungta Europa)</t>
  </si>
  <si>
    <r>
      <rPr>
        <b/>
        <sz val="11"/>
        <rFont val="Calibri"/>
        <family val="2"/>
        <charset val="186"/>
        <scheme val="minor"/>
      </rPr>
      <t>061</t>
    </r>
    <r>
      <rPr>
        <sz val="11"/>
        <rFont val="Calibri"/>
        <family val="2"/>
        <charset val="186"/>
        <scheme val="minor"/>
      </rPr>
      <t xml:space="preserve"> Risk prevention and management of non-climate related natural risks (for example earthquakes) and risks linked to human activities (for example technological accidents), including awareness raising, civil protection and disaster management systems, infrastructures and ecosystem based approaches (Su klimatu nesusijusių gamtinių pavojų (pvz., žemės drebėjimų) ir su žmogaus veikla susijusios rizikos (pvz., technologinių avarijų) rizikos prevencija ir valdymas, įskaitant informuotumo didinimą, civilinės saugos ir nelaimių valdymo sistemas, infrastruktūrą ir ekosistemomis grindžiamus metodus)</t>
    </r>
  </si>
  <si>
    <t>specific output</t>
  </si>
  <si>
    <t>Multi-purpose shelters built or renovated (naujos arba modernizuotos daugiatikslės priedangos)</t>
  </si>
  <si>
    <t>RCO29</t>
  </si>
  <si>
    <t>Capacity of multi-purpose shelters built or renovated (naujų ar modernizuotų daugiatikslių priedangų talpumas)</t>
  </si>
  <si>
    <t>Persons</t>
  </si>
  <si>
    <t>RCR96</t>
  </si>
  <si>
    <t>Population benefiting from protection measures against non-climate related natural risks and risks related to human activities (gyventojai, galintys pasinaudoti apsaugos nuo su klimatu nesusijusios gamtinio pavojaus rizikos ir nuo su žmogaus veikla susijusios rizikos priemonėmis)</t>
  </si>
  <si>
    <t>Mid-West region</t>
  </si>
  <si>
    <r>
      <rPr>
        <b/>
        <sz val="11"/>
        <rFont val="Calibri"/>
        <family val="2"/>
        <charset val="186"/>
        <scheme val="minor"/>
      </rPr>
      <t xml:space="preserve">061 </t>
    </r>
    <r>
      <rPr>
        <sz val="11"/>
        <rFont val="Calibri"/>
        <family val="2"/>
        <charset val="186"/>
        <scheme val="minor"/>
      </rPr>
      <t>Risk prevention and management of non-climate related natural risks (for example earthquakes) and risks linked to human activities (for example technological accidents), including awareness raising, civil protection and disaster management systems, infrastructures and ecosystem based approaches (Su klimatu nesusijusių gamtinių pavojų (pvz., žemės drebėjimų) ir su žmogaus veikla susijusios rizikos (pvz., technologinių avarijų) rizikos prevencija ir valdymas, įskaitant informuotumo didinimą, civilinės saugos ir nelaimių valdymo sistemas, infrastruktūrą ir ekosistemomis grindžiamus metodus)</t>
    </r>
  </si>
  <si>
    <t>Modernized municipal emergency operations centers (modernizuoti savivaldybių ekstremaliųjų situacijų operacijų centrai)</t>
  </si>
  <si>
    <t>Share of municipalities with modernized emergency operations centers (savivaldybių, turinčių modernizuotus ekstremaliųjų situacijų operacijų centrus, dalis)</t>
  </si>
  <si>
    <t>Fund relevance</t>
  </si>
  <si>
    <t>output</t>
  </si>
  <si>
    <t>0</t>
  </si>
  <si>
    <t>&gt;0</t>
  </si>
  <si>
    <t>Shelter - an enclosed space or structure designed to protect people from kintetic or explosive weapons such as artilery shells, bombs or missiles.
Multipurpose shelter – shelter, which under normal conditions (in the absence of a threat) is used to meet various public needs, including the provision of public services or functioning of public infrastructure.
Capacity - the number of people that a shelter can accommodate, in accordance with the provisions of technical construction regulations and other legal acts. The calculated capacity of a shelter is 1.5 m2 of floor area per person (capacity = floor area/1.5).</t>
  </si>
  <si>
    <t>Uppon the completion of supported project.</t>
  </si>
  <si>
    <t>No refferences</t>
  </si>
  <si>
    <t>-</t>
  </si>
  <si>
    <t>Units</t>
  </si>
  <si>
    <t>Municipal emergency operations center – a body formed by civil servants, employees of municipal institutions and bodies, and employees of economic entities, carrying out emergency prevention, organizing and coordinating the liquidation of emergency events and emergency situations, eliminating the consequences, and rescuing residents and property.
Modernized municipal emergency operations center - a municipal emergency operations center that has been equipped with the necessary equipment and adapted facilities</t>
  </si>
  <si>
    <t>Related to the result indicator "Share of municipalities with modernized emergency operations centers"</t>
  </si>
  <si>
    <t>Number of municipalities (LAU 1 units), which modernized their emergency operations centres after receiving EU  or state budger support (10 municipalities) divided by total number of municipalities in Mid-West Lithuania region (52). Result = (completed projests + 10)/52
In the event that a municipality uses both EU and state budget support, it is counted only once.</t>
  </si>
  <si>
    <t>After the completion of output in the supported project.</t>
  </si>
  <si>
    <t xml:space="preserve"> Municipalities, which previously (in 2021-2023) received state budget support are eliminated to avoid double counting</t>
  </si>
  <si>
    <t>Rule 1: Reporting by specific objective</t>
  </si>
  <si>
    <t>Forecast for selected projects and achieved values, both cumulative to date (CPR Annex VII, Table 9).</t>
  </si>
  <si>
    <t>Related to the output indicator "Modernized municipal emergency operations centers"</t>
  </si>
  <si>
    <t>15.1.2. Expand the infrastructure of sirens warning system (Plėsti gyventojų perspėjimo sirenomis infrastruktūrą)</t>
  </si>
  <si>
    <t>15.1.3. Creation of multi channel warning platform (Sukurti daugiakanalę perspėjimo platformą)</t>
  </si>
  <si>
    <t>15.1.4. Strengthen the capacity of public security institutions to counter hybrid threats, ensure the physical protection of critical infrastructure, and contribute to national defense (Sustiprinti viešąjį saugumą užtikrinančių institucijų pajėgumus atremti hibridines grėsmes, užtikrinti kritinės infrastruktūros objektų fizinę apsaugą ir prisidėti prie šalies gynybos)</t>
  </si>
  <si>
    <t>15.1.5. To ensure the application of the  Community-Led Local Development (hereinafter – CLLD) method in the administration of local development strategies in the field of civil protection education (Užtikrinti BIVP metodo taikymą, administruojant vietos plėtros strategijas, civilinės saugos švietimo srityje)</t>
  </si>
  <si>
    <t>15.1.6 Installation or modernization of shelters in public buildings and structures, including their adaptation for persons with disabilities and persons with reduced mobility (Priedangų visuomeninės paskirties pastatuose ir statiniuose įrengimas ar modernizavimas, įskaitant jų pritaikymą asmenims su negalia ir riboto judumo asmenims)</t>
  </si>
  <si>
    <t>15.1.7.Modernization of municipal emergency operations centers (Savivaldybių ekstremaliųjų situacijų operacijų centrų modernizavimas)</t>
  </si>
  <si>
    <t>fiche is the same as RCO69</t>
  </si>
  <si>
    <t>fiche is the same as RCR73</t>
  </si>
  <si>
    <t xml:space="preserve">The value of the indicator is the total amount of investments by ERDF allocated to projects providing public safety institutions with equipment that meets the current security context. The following activities are planned: to provide Officers of the State Border Guard Service and the Public Security Service with individual protective equipment designed to ensure their safety, survivability, and ability to continue their tasks even in extreme conditions (e.g., helmets, vests, first aid kits, and other equipment, except weapons); to provide public safety institutions with unmanned aerial vehicle detection and neutralization equipment, special light vehicles, satellite mobile communication and data transmission systems.  Investing in such equipment will serve a dual purpose: developing capabilities to ensure public safety and critical infrastructure protection in peacetime, while also strengthening resilience and preparedness in the event of a military threat. </t>
  </si>
  <si>
    <t>Annual users of new or modernised health care facilities
(naujos arba modernizuotos sveikatos priežiūros infrastruktūros naudotojų skaičius per metus)</t>
  </si>
  <si>
    <t>Number of patients served by the new or modernised health care facility during the year after the completion of the intervention. One individual can be counted more than once if using facilities multiple times. The indicator baseline refers to the registered patients served at least once by the health care facility during the year before the start of the intervention, and it can be zero for new facilities.
Healthcare facilities include hospitals, clinics, outpatient care centers, specialized care centers etc.</t>
  </si>
  <si>
    <t>One year starting with the time when the new or modernised health care facility becomes operational.</t>
  </si>
  <si>
    <t xml:space="preserve">Indicator related to the output indicator "Capacity of new or modernised health care facilities"
</t>
  </si>
  <si>
    <t>Capacity of new or modernised health care facilities</t>
  </si>
  <si>
    <t>The maximum annual number of persons that can be served by the new or modernised health care facility at least once during a period of one year.
Healthcare facilities include hospitals, clinics, outpatient care centers, specialized care centers etc.
Modernisation does not include energy renovation or maintenance and repairs.</t>
  </si>
  <si>
    <t>When the respective medical services of the new or modernised healthcare facility supported are operational.</t>
  </si>
  <si>
    <t>Not required, specific output indicator.</t>
  </si>
  <si>
    <t>Indicator related to the result indicator "Annual users of new or modernised health care facilities".</t>
  </si>
  <si>
    <t>15.1. Developing resilient defence infrastructure, prioritising that of a dual-use nature, including to foster military mobility in the Union, as well as enhancing civil preparedness</t>
  </si>
  <si>
    <t>Specific objective – 15.1. Developing resilient defence infrastructure, prioritising that of a dual-use nature, including to foster military mobility in the Union, as well as enhancing civil preparedness (Atsparios gynybos infrastruktūros, pirmenybę teikiant dvejopos paskirties infrastruktūrai, taip pat karinio mobilumo ES bei civilinės parengties didinimo skatinimas)</t>
  </si>
  <si>
    <t xml:space="preserve">0
</t>
  </si>
  <si>
    <t>&gt;=0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</si>
</sst>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 _€_-;\-* #,##0\ _€_-;_-* &quot;-&quot;\ _€_-;_-@_-"/>
    <numFmt numFmtId="165" formatCode="_-* #,##0.00\ _€_-;\-* #,##0.00\ _€_-;_-* &quot;-&quot;??\ _€_-;_-@_-"/>
  </numFmts>
  <fonts count="28"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11"/>
      <name val="Calibri"/>
      <family val="2"/>
      <scheme val="minor"/>
    </font>
    <font>
      <b/>
      <sz val="11"/>
      <name val="Calibri"/>
      <family val="2"/>
      <charset val="186"/>
      <scheme val="minor"/>
    </font>
    <font>
      <sz val="11"/>
      <name val="Calibri"/>
      <family val="2"/>
      <charset val="186"/>
      <scheme val="minor"/>
    </font>
    <font>
      <i/>
      <sz val="11"/>
      <name val="Calibri"/>
      <family val="2"/>
      <charset val="186"/>
      <scheme val="minor"/>
    </font>
    <font>
      <strike/>
      <sz val="11"/>
      <name val="Calibri"/>
      <family val="2"/>
      <scheme val="minor"/>
    </font>
    <font>
      <sz val="11"/>
      <color theme="1"/>
      <name val="Calibri"/>
      <family val="2"/>
      <charset val="186"/>
    </font>
    <font>
      <b/>
      <sz val="11"/>
      <color rgb="FF000000"/>
      <name val="Calibri"/>
      <family val="2"/>
      <charset val="186"/>
      <scheme val="minor"/>
    </font>
    <font>
      <sz val="11"/>
      <color rgb="FF000000"/>
      <name val="Calibri"/>
      <family val="2"/>
      <charset val="186"/>
      <scheme val="minor"/>
    </font>
    <font>
      <b/>
      <sz val="11"/>
      <color theme="1"/>
      <name val="Calibri"/>
      <family val="2"/>
      <charset val="186"/>
    </font>
    <font>
      <sz val="11"/>
      <color rgb="FF000000"/>
      <name val="Calibri"/>
      <family val="2"/>
      <charset val="186"/>
    </font>
    <font>
      <sz val="11"/>
      <name val="Calibri"/>
      <family val="2"/>
      <charset val="186"/>
    </font>
    <font>
      <sz val="11"/>
      <color theme="1"/>
      <name val="Calibri"/>
      <family val="2"/>
      <scheme val="minor"/>
    </font>
    <font>
      <b/>
      <sz val="11"/>
      <name val="Calibri"/>
      <family val="2"/>
      <charset val="186"/>
    </font>
    <font>
      <sz val="11"/>
      <name val="Calibri"/>
      <family val="2"/>
    </font>
    <font>
      <sz val="11"/>
      <color rgb="FFFF0000"/>
      <name val="Calibri"/>
      <family val="2"/>
      <charset val="186"/>
      <scheme val="minor"/>
    </font>
    <font>
      <i/>
      <sz val="11"/>
      <color theme="1"/>
      <name val="Calibri"/>
      <family val="2"/>
      <scheme val="minor"/>
    </font>
    <font>
      <sz val="11"/>
      <color rgb="FF7030A0"/>
      <name val="Calibri"/>
      <family val="2"/>
      <scheme val="minor"/>
    </font>
    <font>
      <b/>
      <sz val="11"/>
      <name val="Calibri"/>
      <family val="2"/>
      <scheme val="minor"/>
    </font>
    <font>
      <b/>
      <sz val="11"/>
      <name val="Times New Roman"/>
      <family val="1"/>
      <charset val="186"/>
    </font>
    <font>
      <b/>
      <sz val="11"/>
      <color theme="1"/>
      <name val="Calibri"/>
      <family val="2"/>
      <scheme val="minor"/>
    </font>
    <font>
      <b/>
      <sz val="10"/>
      <color rgb="FF000000"/>
      <name val="Calibri"/>
      <family val="2"/>
      <charset val="186"/>
      <scheme val="minor"/>
    </font>
    <font>
      <sz val="10"/>
      <color theme="1"/>
      <name val="Calibri"/>
      <family val="2"/>
      <charset val="186"/>
      <scheme val="minor"/>
    </font>
    <font>
      <sz val="10"/>
      <color rgb="FF000000"/>
      <name val="Calibri"/>
      <family val="2"/>
      <charset val="186"/>
      <scheme val="minor"/>
    </font>
    <font>
      <sz val="10"/>
      <name val="Calibri"/>
      <family val="2"/>
      <charset val="186"/>
      <scheme val="minor"/>
    </font>
    <font>
      <b/>
      <sz val="10"/>
      <name val="Calibri"/>
      <family val="2"/>
      <charset val="186"/>
      <scheme val="minor"/>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FFFF"/>
        <bgColor indexed="64"/>
      </patternFill>
    </fill>
    <fill>
      <patternFill patternType="solid">
        <fgColor theme="0"/>
        <bgColor rgb="FFEBF1DE"/>
      </patternFill>
    </fill>
  </fills>
  <borders count="3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auto="1"/>
      </left>
      <right style="thin">
        <color auto="1"/>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auto="1"/>
      </right>
      <top style="thin">
        <color auto="1"/>
      </top>
      <bottom style="thin">
        <color auto="1"/>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s>
  <cellStyleXfs count="12">
    <xf numFmtId="0" fontId="0" fillId="0" borderId="0"/>
    <xf numFmtId="0" fontId="14" fillId="0" borderId="0"/>
    <xf numFmtId="0" fontId="14" fillId="0" borderId="0"/>
    <xf numFmtId="43" fontId="14" fillId="0" borderId="0" applyFont="0" applyFill="0" applyBorder="0" applyAlignment="0" applyProtection="0"/>
    <xf numFmtId="164" fontId="14" fillId="0" borderId="0" applyFont="0" applyFill="0" applyBorder="0" applyAlignment="0" applyProtection="0"/>
    <xf numFmtId="43" fontId="1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43" fontId="14" fillId="0" borderId="0" applyFont="0" applyFill="0" applyBorder="0" applyAlignment="0" applyProtection="0"/>
    <xf numFmtId="165" fontId="14" fillId="0" borderId="0" applyFont="0" applyFill="0" applyBorder="0" applyAlignment="0" applyProtection="0"/>
  </cellStyleXfs>
  <cellXfs count="277">
    <xf numFmtId="0" fontId="0" fillId="0" borderId="0" xfId="0"/>
    <xf numFmtId="0" fontId="4" fillId="2" borderId="3" xfId="0" applyFont="1" applyFill="1" applyBorder="1" applyAlignment="1">
      <alignment horizontal="center" vertical="center" wrapText="1"/>
    </xf>
    <xf numFmtId="0" fontId="4" fillId="2" borderId="3" xfId="0" applyFont="1" applyFill="1" applyBorder="1" applyAlignment="1">
      <alignment vertical="center" wrapText="1"/>
    </xf>
    <xf numFmtId="0" fontId="4" fillId="2" borderId="3" xfId="0" applyFont="1" applyFill="1" applyBorder="1" applyAlignment="1">
      <alignment vertical="center"/>
    </xf>
    <xf numFmtId="0" fontId="4" fillId="2" borderId="3" xfId="0" applyFont="1" applyFill="1" applyBorder="1" applyAlignment="1">
      <alignment horizontal="center" vertical="center"/>
    </xf>
    <xf numFmtId="0" fontId="0" fillId="3" borderId="9" xfId="0" applyFill="1" applyBorder="1" applyAlignment="1">
      <alignment horizontal="center" vertical="top" wrapText="1"/>
    </xf>
    <xf numFmtId="0" fontId="0" fillId="0" borderId="9" xfId="0" applyBorder="1" applyAlignment="1">
      <alignment horizontal="center" vertical="top" wrapText="1"/>
    </xf>
    <xf numFmtId="0" fontId="0" fillId="0" borderId="9" xfId="0" applyBorder="1" applyAlignment="1">
      <alignment vertical="top" wrapText="1"/>
    </xf>
    <xf numFmtId="0" fontId="2" fillId="0" borderId="9" xfId="0" applyFont="1" applyBorder="1" applyAlignment="1">
      <alignment vertical="top" wrapText="1"/>
    </xf>
    <xf numFmtId="0" fontId="5" fillId="2" borderId="9" xfId="0" applyFont="1" applyFill="1" applyBorder="1" applyAlignment="1">
      <alignment vertical="top" wrapText="1"/>
    </xf>
    <xf numFmtId="0" fontId="5" fillId="0" borderId="9" xfId="0" applyFont="1" applyBorder="1" applyAlignment="1">
      <alignment vertical="top" wrapText="1"/>
    </xf>
    <xf numFmtId="0" fontId="5" fillId="0" borderId="9" xfId="0" applyFont="1" applyBorder="1" applyAlignment="1">
      <alignment horizontal="left" vertical="top" wrapText="1"/>
    </xf>
    <xf numFmtId="0" fontId="9" fillId="0" borderId="9" xfId="0" applyFont="1" applyBorder="1" applyAlignment="1">
      <alignment vertical="top" wrapText="1"/>
    </xf>
    <xf numFmtId="0" fontId="10" fillId="0" borderId="9" xfId="0" applyFont="1" applyBorder="1" applyAlignment="1">
      <alignment vertical="top" wrapText="1"/>
    </xf>
    <xf numFmtId="0" fontId="8" fillId="3" borderId="9" xfId="0" applyFont="1" applyFill="1" applyBorder="1" applyAlignment="1">
      <alignment horizontal="center" vertical="top" wrapText="1"/>
    </xf>
    <xf numFmtId="0" fontId="8" fillId="0" borderId="9" xfId="0" applyFont="1" applyBorder="1" applyAlignment="1">
      <alignment horizontal="center" vertical="top" wrapText="1"/>
    </xf>
    <xf numFmtId="0" fontId="8" fillId="0" borderId="9" xfId="0" applyFont="1" applyBorder="1" applyAlignment="1">
      <alignment vertical="top" wrapText="1"/>
    </xf>
    <xf numFmtId="0" fontId="11" fillId="0" borderId="9" xfId="0" applyFont="1" applyBorder="1" applyAlignment="1">
      <alignment vertical="top" wrapText="1"/>
    </xf>
    <xf numFmtId="0" fontId="12" fillId="4" borderId="9" xfId="0" applyFont="1" applyFill="1" applyBorder="1" applyAlignment="1">
      <alignment vertical="center" wrapText="1"/>
    </xf>
    <xf numFmtId="0" fontId="8" fillId="0" borderId="9" xfId="0" applyFont="1" applyBorder="1" applyAlignment="1">
      <alignment vertical="center" wrapText="1"/>
    </xf>
    <xf numFmtId="0" fontId="13" fillId="0" borderId="9" xfId="0" applyFont="1" applyBorder="1" applyAlignment="1">
      <alignment horizontal="left" vertical="top" wrapText="1"/>
    </xf>
    <xf numFmtId="0" fontId="13" fillId="0" borderId="9" xfId="0" applyFont="1" applyBorder="1" applyAlignment="1">
      <alignment vertical="top" wrapText="1"/>
    </xf>
    <xf numFmtId="0" fontId="12" fillId="0" borderId="9" xfId="0" applyFont="1" applyBorder="1" applyAlignment="1">
      <alignment vertical="center" wrapText="1"/>
    </xf>
    <xf numFmtId="0" fontId="13" fillId="0" borderId="10" xfId="0" applyFont="1" applyBorder="1" applyAlignment="1">
      <alignment horizontal="left" vertical="top" wrapText="1"/>
    </xf>
    <xf numFmtId="0" fontId="0" fillId="2" borderId="0" xfId="0" applyFill="1"/>
    <xf numFmtId="0" fontId="13" fillId="2" borderId="9" xfId="1" applyFont="1" applyFill="1" applyBorder="1" applyAlignment="1">
      <alignment horizontal="center" vertical="center"/>
    </xf>
    <xf numFmtId="3" fontId="16" fillId="2" borderId="9" xfId="1" applyNumberFormat="1" applyFont="1" applyFill="1" applyBorder="1" applyAlignment="1">
      <alignment horizontal="center" vertical="center"/>
    </xf>
    <xf numFmtId="0" fontId="13" fillId="2" borderId="9" xfId="1" applyFont="1" applyFill="1" applyBorder="1" applyAlignment="1">
      <alignment horizontal="center" vertical="center" wrapText="1"/>
    </xf>
    <xf numFmtId="3" fontId="13" fillId="2" borderId="9" xfId="1" applyNumberFormat="1" applyFont="1" applyFill="1" applyBorder="1" applyAlignment="1">
      <alignment horizontal="center" vertical="center"/>
    </xf>
    <xf numFmtId="0" fontId="0" fillId="2" borderId="9" xfId="0" applyFill="1" applyBorder="1" applyAlignment="1">
      <alignment horizontal="center" vertical="center" wrapText="1"/>
    </xf>
    <xf numFmtId="0" fontId="4" fillId="2" borderId="9" xfId="0" applyFont="1" applyFill="1" applyBorder="1" applyAlignment="1">
      <alignment horizontal="center" vertical="center" wrapText="1"/>
    </xf>
    <xf numFmtId="0" fontId="0" fillId="2" borderId="9" xfId="0" applyFill="1" applyBorder="1" applyAlignment="1">
      <alignment horizontal="center" vertical="center"/>
    </xf>
    <xf numFmtId="0" fontId="5" fillId="2" borderId="9" xfId="0" applyFont="1" applyFill="1" applyBorder="1" applyAlignment="1">
      <alignment horizontal="center" vertical="center" wrapText="1"/>
    </xf>
    <xf numFmtId="0" fontId="3" fillId="2" borderId="9" xfId="0" applyFont="1" applyFill="1" applyBorder="1" applyAlignment="1">
      <alignment horizontal="center" vertical="center" wrapText="1"/>
    </xf>
    <xf numFmtId="4" fontId="5" fillId="2" borderId="9" xfId="0" applyNumberFormat="1" applyFont="1" applyFill="1" applyBorder="1" applyAlignment="1">
      <alignment horizontal="center" vertical="center"/>
    </xf>
    <xf numFmtId="3" fontId="5" fillId="2" borderId="9" xfId="0" applyNumberFormat="1" applyFont="1" applyFill="1" applyBorder="1" applyAlignment="1">
      <alignment horizontal="center" vertical="center"/>
    </xf>
    <xf numFmtId="4" fontId="0" fillId="2" borderId="0" xfId="0" applyNumberFormat="1" applyFill="1"/>
    <xf numFmtId="0" fontId="0" fillId="2" borderId="0" xfId="0" applyFill="1" applyAlignment="1">
      <alignment horizontal="left"/>
    </xf>
    <xf numFmtId="4" fontId="0" fillId="2" borderId="0" xfId="0" applyNumberFormat="1" applyFill="1" applyAlignment="1">
      <alignment horizontal="left" vertical="center"/>
    </xf>
    <xf numFmtId="4" fontId="0" fillId="2" borderId="0" xfId="0" applyNumberFormat="1" applyFill="1" applyAlignment="1">
      <alignment vertical="center"/>
    </xf>
    <xf numFmtId="0" fontId="14" fillId="2" borderId="0" xfId="2" applyFill="1"/>
    <xf numFmtId="0" fontId="0" fillId="2" borderId="0" xfId="0" applyFill="1" applyAlignment="1">
      <alignment vertical="center"/>
    </xf>
    <xf numFmtId="3" fontId="0" fillId="2" borderId="0" xfId="0" applyNumberFormat="1" applyFill="1"/>
    <xf numFmtId="3" fontId="3" fillId="2" borderId="9" xfId="0" applyNumberFormat="1" applyFont="1" applyFill="1" applyBorder="1" applyAlignment="1">
      <alignment horizontal="center" vertical="center"/>
    </xf>
    <xf numFmtId="0" fontId="13" fillId="5" borderId="9" xfId="0" applyFont="1" applyFill="1" applyBorder="1" applyAlignment="1">
      <alignment horizontal="center" vertical="center" wrapText="1"/>
    </xf>
    <xf numFmtId="4" fontId="5" fillId="2" borderId="9" xfId="0" applyNumberFormat="1" applyFont="1" applyFill="1" applyBorder="1" applyAlignment="1">
      <alignment horizontal="center" vertical="center" wrapText="1"/>
    </xf>
    <xf numFmtId="3" fontId="5" fillId="2" borderId="9" xfId="0" applyNumberFormat="1" applyFont="1" applyFill="1" applyBorder="1" applyAlignment="1">
      <alignment horizontal="center" vertical="center" wrapText="1"/>
    </xf>
    <xf numFmtId="1" fontId="5" fillId="2" borderId="9" xfId="0" applyNumberFormat="1" applyFont="1" applyFill="1" applyBorder="1" applyAlignment="1">
      <alignment horizontal="center" vertical="center"/>
    </xf>
    <xf numFmtId="3" fontId="16" fillId="0" borderId="9" xfId="1" applyNumberFormat="1" applyFont="1" applyBorder="1" applyAlignment="1">
      <alignment horizontal="center" vertical="center"/>
    </xf>
    <xf numFmtId="0" fontId="0" fillId="2" borderId="9" xfId="0" applyFill="1" applyBorder="1" applyAlignment="1">
      <alignment vertical="top" wrapText="1"/>
    </xf>
    <xf numFmtId="0" fontId="17" fillId="0" borderId="0" xfId="0" applyFont="1" applyAlignment="1">
      <alignment wrapText="1"/>
    </xf>
    <xf numFmtId="0" fontId="0" fillId="0" borderId="9" xfId="0" applyBorder="1" applyAlignment="1">
      <alignment horizontal="left" vertical="top" wrapText="1"/>
    </xf>
    <xf numFmtId="0" fontId="17" fillId="0" borderId="0" xfId="0" applyFont="1"/>
    <xf numFmtId="0" fontId="0" fillId="0" borderId="9" xfId="0" applyBorder="1" applyAlignment="1">
      <alignment wrapText="1"/>
    </xf>
    <xf numFmtId="0" fontId="0" fillId="3" borderId="9" xfId="0" applyFill="1" applyBorder="1" applyAlignment="1">
      <alignment wrapText="1"/>
    </xf>
    <xf numFmtId="0" fontId="5" fillId="2" borderId="9" xfId="2" applyFont="1" applyFill="1" applyBorder="1" applyAlignment="1">
      <alignment horizontal="center" vertical="center" wrapText="1"/>
    </xf>
    <xf numFmtId="3" fontId="5" fillId="0" borderId="9" xfId="0" applyNumberFormat="1" applyFont="1" applyBorder="1" applyAlignment="1">
      <alignment horizontal="center" vertical="center" wrapText="1"/>
    </xf>
    <xf numFmtId="0" fontId="14" fillId="3" borderId="9" xfId="0" applyFont="1" applyFill="1" applyBorder="1" applyAlignment="1">
      <alignment horizontal="center" vertical="top" wrapText="1"/>
    </xf>
    <xf numFmtId="0" fontId="14" fillId="0" borderId="9" xfId="0" applyFont="1" applyBorder="1" applyAlignment="1">
      <alignment horizontal="center" vertical="top" wrapText="1"/>
    </xf>
    <xf numFmtId="0" fontId="14" fillId="0" borderId="9" xfId="0" applyFont="1" applyBorder="1" applyAlignment="1">
      <alignment vertical="top" wrapText="1"/>
    </xf>
    <xf numFmtId="3" fontId="3" fillId="0" borderId="9" xfId="0" applyNumberFormat="1" applyFont="1" applyBorder="1" applyAlignment="1">
      <alignment horizontal="left" vertical="top" wrapText="1"/>
    </xf>
    <xf numFmtId="0" fontId="3" fillId="0" borderId="9" xfId="0" applyFont="1" applyBorder="1" applyAlignment="1">
      <alignment vertical="top" wrapText="1"/>
    </xf>
    <xf numFmtId="0" fontId="14" fillId="0" borderId="0" xfId="0" applyFont="1" applyAlignment="1">
      <alignment vertical="top" wrapText="1"/>
    </xf>
    <xf numFmtId="0" fontId="8" fillId="2" borderId="9" xfId="1" applyFont="1" applyFill="1" applyBorder="1" applyAlignment="1">
      <alignment horizontal="center" vertical="center" wrapText="1"/>
    </xf>
    <xf numFmtId="3" fontId="8" fillId="2" borderId="9" xfId="1" applyNumberFormat="1" applyFont="1" applyFill="1" applyBorder="1" applyAlignment="1">
      <alignment horizontal="center" vertical="center"/>
    </xf>
    <xf numFmtId="0" fontId="8" fillId="2" borderId="9" xfId="1" applyFont="1" applyFill="1" applyBorder="1" applyAlignment="1">
      <alignment horizontal="center" vertical="center"/>
    </xf>
    <xf numFmtId="3" fontId="8" fillId="2" borderId="9" xfId="1" applyNumberFormat="1" applyFont="1" applyFill="1" applyBorder="1" applyAlignment="1">
      <alignment horizontal="center" vertical="center" wrapText="1"/>
    </xf>
    <xf numFmtId="0" fontId="5" fillId="2" borderId="9" xfId="0" applyFont="1" applyFill="1" applyBorder="1" applyAlignment="1">
      <alignment horizontal="center" vertical="center"/>
    </xf>
    <xf numFmtId="0" fontId="16" fillId="0" borderId="9" xfId="0" applyFont="1" applyBorder="1" applyAlignment="1">
      <alignment vertical="top" wrapText="1"/>
    </xf>
    <xf numFmtId="4" fontId="5" fillId="2" borderId="2" xfId="2" applyNumberFormat="1" applyFont="1" applyFill="1" applyBorder="1" applyAlignment="1">
      <alignment horizontal="left" vertical="center" wrapText="1"/>
    </xf>
    <xf numFmtId="0" fontId="5" fillId="2" borderId="9" xfId="0" applyFont="1" applyFill="1" applyBorder="1" applyAlignment="1">
      <alignment horizontal="left" vertical="center" wrapText="1"/>
    </xf>
    <xf numFmtId="0" fontId="4" fillId="2" borderId="9" xfId="0" applyFont="1" applyFill="1" applyBorder="1" applyAlignment="1">
      <alignment horizontal="left" vertical="center" wrapText="1"/>
    </xf>
    <xf numFmtId="0" fontId="5" fillId="2" borderId="0" xfId="0" applyFont="1" applyFill="1"/>
    <xf numFmtId="0" fontId="20" fillId="2" borderId="0" xfId="0" applyFont="1" applyFill="1"/>
    <xf numFmtId="0" fontId="21" fillId="2" borderId="0" xfId="0" applyFont="1" applyFill="1"/>
    <xf numFmtId="0" fontId="14" fillId="0" borderId="0" xfId="2"/>
    <xf numFmtId="0" fontId="22" fillId="0" borderId="0" xfId="2" applyFont="1"/>
    <xf numFmtId="0" fontId="2" fillId="0" borderId="16" xfId="2" applyFont="1" applyBorder="1" applyAlignment="1">
      <alignment vertical="top" wrapText="1"/>
    </xf>
    <xf numFmtId="0" fontId="2" fillId="0" borderId="17" xfId="2" applyFont="1" applyBorder="1" applyAlignment="1">
      <alignment vertical="top" wrapText="1"/>
    </xf>
    <xf numFmtId="0" fontId="4" fillId="0" borderId="17" xfId="2" applyFont="1" applyBorder="1" applyAlignment="1">
      <alignment vertical="top" wrapText="1"/>
    </xf>
    <xf numFmtId="0" fontId="2" fillId="0" borderId="16" xfId="2" applyFont="1" applyBorder="1" applyAlignment="1">
      <alignment vertical="top"/>
    </xf>
    <xf numFmtId="3" fontId="5" fillId="0" borderId="2" xfId="2" applyNumberFormat="1" applyFont="1" applyBorder="1" applyAlignment="1">
      <alignment horizontal="center" vertical="center" wrapText="1"/>
    </xf>
    <xf numFmtId="0" fontId="5" fillId="0" borderId="2" xfId="2" applyFont="1" applyBorder="1" applyAlignment="1">
      <alignment horizontal="center" vertical="center" wrapText="1"/>
    </xf>
    <xf numFmtId="3" fontId="5" fillId="0" borderId="9" xfId="2" applyNumberFormat="1" applyFont="1" applyBorder="1" applyAlignment="1">
      <alignment horizontal="center" vertical="center" wrapText="1"/>
    </xf>
    <xf numFmtId="0" fontId="5" fillId="0" borderId="9" xfId="2" applyFont="1" applyBorder="1" applyAlignment="1">
      <alignment horizontal="center" vertical="center" wrapText="1"/>
    </xf>
    <xf numFmtId="3" fontId="5" fillId="2" borderId="9" xfId="2" applyNumberFormat="1" applyFont="1" applyFill="1" applyBorder="1" applyAlignment="1">
      <alignment horizontal="center" vertical="center" wrapText="1"/>
    </xf>
    <xf numFmtId="3" fontId="3" fillId="0" borderId="0" xfId="2" applyNumberFormat="1" applyFont="1"/>
    <xf numFmtId="3" fontId="14" fillId="0" borderId="0" xfId="2" applyNumberFormat="1"/>
    <xf numFmtId="4" fontId="14" fillId="0" borderId="0" xfId="2" applyNumberFormat="1"/>
    <xf numFmtId="4" fontId="3" fillId="0" borderId="0" xfId="2" applyNumberFormat="1" applyFont="1"/>
    <xf numFmtId="0" fontId="4" fillId="0" borderId="9" xfId="2" applyFont="1" applyBorder="1" applyAlignment="1">
      <alignment vertical="center" wrapText="1"/>
    </xf>
    <xf numFmtId="0" fontId="4" fillId="0" borderId="9" xfId="2" applyFont="1" applyBorder="1" applyAlignment="1">
      <alignment horizontal="center" vertical="center" wrapText="1"/>
    </xf>
    <xf numFmtId="0" fontId="5" fillId="0" borderId="10" xfId="2" applyFont="1" applyBorder="1" applyAlignment="1">
      <alignment horizontal="center" vertical="center" wrapText="1"/>
    </xf>
    <xf numFmtId="3" fontId="1" fillId="0" borderId="10" xfId="2" applyNumberFormat="1" applyFont="1" applyBorder="1" applyAlignment="1">
      <alignment horizontal="center" vertical="center" wrapText="1"/>
    </xf>
    <xf numFmtId="0" fontId="1" fillId="0" borderId="10" xfId="2" applyFont="1" applyBorder="1" applyAlignment="1">
      <alignment horizontal="center" vertical="center" wrapText="1"/>
    </xf>
    <xf numFmtId="1" fontId="1" fillId="0" borderId="9" xfId="2" applyNumberFormat="1" applyFont="1" applyBorder="1" applyAlignment="1">
      <alignment horizontal="center" vertical="center" wrapText="1"/>
    </xf>
    <xf numFmtId="0" fontId="1" fillId="0" borderId="9" xfId="2" applyFont="1" applyBorder="1" applyAlignment="1">
      <alignment horizontal="center" vertical="center" wrapText="1"/>
    </xf>
    <xf numFmtId="3" fontId="1" fillId="2" borderId="9" xfId="2" applyNumberFormat="1" applyFont="1" applyFill="1" applyBorder="1" applyAlignment="1">
      <alignment horizontal="center" vertical="center" wrapText="1"/>
    </xf>
    <xf numFmtId="3" fontId="1" fillId="0" borderId="9" xfId="2" applyNumberFormat="1" applyFont="1" applyBorder="1" applyAlignment="1">
      <alignment horizontal="center" vertical="center" wrapText="1"/>
    </xf>
    <xf numFmtId="0" fontId="2" fillId="2" borderId="0" xfId="0" applyFont="1" applyFill="1"/>
    <xf numFmtId="0" fontId="5" fillId="2" borderId="10" xfId="2" applyFont="1" applyFill="1" applyBorder="1" applyAlignment="1">
      <alignment horizontal="center" vertical="center" wrapText="1"/>
    </xf>
    <xf numFmtId="3" fontId="5" fillId="2" borderId="10" xfId="3" applyNumberFormat="1" applyFont="1" applyFill="1" applyBorder="1" applyAlignment="1">
      <alignment horizontal="center" vertical="center" wrapText="1"/>
    </xf>
    <xf numFmtId="0" fontId="5" fillId="0" borderId="0" xfId="2" applyFont="1" applyAlignment="1">
      <alignment wrapText="1"/>
    </xf>
    <xf numFmtId="3" fontId="5" fillId="2" borderId="9" xfId="3" applyNumberFormat="1" applyFont="1" applyFill="1" applyBorder="1" applyAlignment="1">
      <alignment horizontal="center" vertical="center" wrapText="1"/>
    </xf>
    <xf numFmtId="0" fontId="23" fillId="2" borderId="9" xfId="0" applyFont="1" applyFill="1" applyBorder="1" applyAlignment="1">
      <alignment horizontal="center" vertical="center"/>
    </xf>
    <xf numFmtId="0" fontId="23" fillId="2" borderId="9" xfId="0" applyFont="1" applyFill="1" applyBorder="1" applyAlignment="1">
      <alignment vertical="center"/>
    </xf>
    <xf numFmtId="0" fontId="23" fillId="0" borderId="9" xfId="0" applyFont="1" applyBorder="1" applyAlignment="1">
      <alignment vertical="center"/>
    </xf>
    <xf numFmtId="0" fontId="24" fillId="0" borderId="0" xfId="0" applyFont="1"/>
    <xf numFmtId="0" fontId="25" fillId="2" borderId="9" xfId="0" applyFont="1" applyFill="1" applyBorder="1" applyAlignment="1">
      <alignment horizontal="center" vertical="center"/>
    </xf>
    <xf numFmtId="0" fontId="25" fillId="2" borderId="9" xfId="0" applyFont="1" applyFill="1" applyBorder="1" applyAlignment="1">
      <alignment vertical="center"/>
    </xf>
    <xf numFmtId="0" fontId="25" fillId="0" borderId="9" xfId="0" applyFont="1" applyBorder="1" applyAlignment="1">
      <alignment vertical="center"/>
    </xf>
    <xf numFmtId="0" fontId="26" fillId="2" borderId="9" xfId="0" applyFont="1" applyFill="1" applyBorder="1" applyAlignment="1">
      <alignment horizontal="center" vertical="center"/>
    </xf>
    <xf numFmtId="0" fontId="27" fillId="2" borderId="9" xfId="0" applyFont="1" applyFill="1" applyBorder="1" applyAlignment="1">
      <alignment vertical="center"/>
    </xf>
    <xf numFmtId="0" fontId="27" fillId="0" borderId="9" xfId="0" applyFont="1" applyBorder="1" applyAlignment="1">
      <alignment vertical="center"/>
    </xf>
    <xf numFmtId="0" fontId="26" fillId="0" borderId="9" xfId="0" applyFont="1" applyBorder="1" applyAlignment="1">
      <alignment vertical="center" wrapText="1"/>
    </xf>
    <xf numFmtId="0" fontId="26" fillId="2" borderId="9" xfId="0" applyFont="1" applyFill="1" applyBorder="1" applyAlignment="1">
      <alignment vertical="center"/>
    </xf>
    <xf numFmtId="0" fontId="26" fillId="0" borderId="9" xfId="0" applyFont="1" applyBorder="1" applyAlignment="1">
      <alignment vertical="center"/>
    </xf>
    <xf numFmtId="0" fontId="26" fillId="0" borderId="9" xfId="0" quotePrefix="1" applyFont="1" applyBorder="1" applyAlignment="1">
      <alignment vertical="center"/>
    </xf>
    <xf numFmtId="0" fontId="26" fillId="2" borderId="9" xfId="0" applyFont="1" applyFill="1" applyBorder="1" applyAlignment="1">
      <alignment vertical="center" wrapText="1"/>
    </xf>
    <xf numFmtId="0" fontId="27" fillId="2" borderId="9" xfId="0" applyFont="1" applyFill="1" applyBorder="1" applyAlignment="1">
      <alignment horizontal="center" vertical="center"/>
    </xf>
    <xf numFmtId="0" fontId="13" fillId="2" borderId="0" xfId="1" applyFont="1" applyFill="1" applyAlignment="1">
      <alignment horizontal="center" vertical="center" wrapText="1"/>
    </xf>
    <xf numFmtId="0" fontId="5" fillId="2" borderId="0" xfId="2" applyFont="1" applyFill="1" applyAlignment="1">
      <alignment horizontal="center" vertical="center" wrapText="1"/>
    </xf>
    <xf numFmtId="3" fontId="5" fillId="2" borderId="0" xfId="0" applyNumberFormat="1" applyFont="1" applyFill="1" applyAlignment="1">
      <alignment horizontal="center" vertical="center"/>
    </xf>
    <xf numFmtId="3" fontId="5" fillId="2" borderId="0" xfId="2" applyNumberFormat="1" applyFont="1" applyFill="1" applyAlignment="1">
      <alignment horizontal="center" vertical="center" wrapText="1"/>
    </xf>
    <xf numFmtId="4" fontId="5" fillId="2" borderId="0" xfId="2" quotePrefix="1" applyNumberFormat="1" applyFont="1" applyFill="1" applyAlignment="1">
      <alignment horizontal="center" vertical="center" wrapText="1"/>
    </xf>
    <xf numFmtId="0" fontId="5" fillId="2" borderId="0" xfId="0" applyFont="1" applyFill="1" applyAlignment="1">
      <alignment horizontal="center" vertical="center"/>
    </xf>
    <xf numFmtId="3" fontId="5" fillId="2" borderId="0" xfId="3" applyNumberFormat="1" applyFont="1" applyFill="1" applyBorder="1" applyAlignment="1">
      <alignment horizontal="center" vertical="center" wrapText="1"/>
    </xf>
    <xf numFmtId="4" fontId="5" fillId="2" borderId="0" xfId="2" applyNumberFormat="1" applyFont="1" applyFill="1" applyAlignment="1">
      <alignment horizontal="center" vertical="center" wrapText="1"/>
    </xf>
    <xf numFmtId="0" fontId="5" fillId="0" borderId="9" xfId="0" applyFont="1" applyBorder="1" applyAlignment="1">
      <alignment horizontal="center" vertical="center" wrapText="1"/>
    </xf>
    <xf numFmtId="0" fontId="0" fillId="0" borderId="9" xfId="0" applyBorder="1" applyAlignment="1">
      <alignment horizontal="center" vertical="center" wrapText="1"/>
    </xf>
    <xf numFmtId="3" fontId="5" fillId="0" borderId="9" xfId="0" applyNumberFormat="1" applyFont="1" applyBorder="1" applyAlignment="1">
      <alignment horizontal="center" vertical="center"/>
    </xf>
    <xf numFmtId="0" fontId="2" fillId="3" borderId="9" xfId="0" applyFont="1" applyFill="1" applyBorder="1" applyAlignment="1">
      <alignment horizontal="center" vertical="top" wrapText="1"/>
    </xf>
    <xf numFmtId="0" fontId="9" fillId="2" borderId="9" xfId="0" applyFont="1" applyFill="1" applyBorder="1" applyAlignment="1">
      <alignment horizontal="center" vertical="center"/>
    </xf>
    <xf numFmtId="0" fontId="9" fillId="2" borderId="9" xfId="0" applyFont="1" applyFill="1" applyBorder="1" applyAlignment="1">
      <alignment vertical="center"/>
    </xf>
    <xf numFmtId="0" fontId="9" fillId="0" borderId="9" xfId="0" applyFont="1" applyBorder="1" applyAlignment="1">
      <alignment vertical="center"/>
    </xf>
    <xf numFmtId="0" fontId="10" fillId="2" borderId="9" xfId="0" applyFont="1" applyFill="1" applyBorder="1" applyAlignment="1">
      <alignment horizontal="center" vertical="center"/>
    </xf>
    <xf numFmtId="0" fontId="10" fillId="2" borderId="9" xfId="0" applyFont="1" applyFill="1" applyBorder="1" applyAlignment="1">
      <alignment vertical="center"/>
    </xf>
    <xf numFmtId="0" fontId="10" fillId="0" borderId="9" xfId="0" applyFont="1" applyBorder="1" applyAlignment="1">
      <alignment vertical="center"/>
    </xf>
    <xf numFmtId="0" fontId="4" fillId="2" borderId="9" xfId="0" applyFont="1" applyFill="1" applyBorder="1" applyAlignment="1">
      <alignment vertical="center"/>
    </xf>
    <xf numFmtId="0" fontId="4" fillId="0" borderId="9" xfId="0" applyFont="1" applyBorder="1" applyAlignment="1">
      <alignment vertical="center"/>
    </xf>
    <xf numFmtId="0" fontId="4" fillId="0" borderId="9" xfId="0" applyFont="1" applyBorder="1" applyAlignment="1">
      <alignment vertical="center" wrapText="1"/>
    </xf>
    <xf numFmtId="0" fontId="5" fillId="2" borderId="9" xfId="0" applyFont="1" applyFill="1" applyBorder="1" applyAlignment="1">
      <alignment vertical="center"/>
    </xf>
    <xf numFmtId="0" fontId="5" fillId="0" borderId="9" xfId="0" applyFont="1" applyBorder="1" applyAlignment="1">
      <alignment vertical="center"/>
    </xf>
    <xf numFmtId="0" fontId="5" fillId="0" borderId="9" xfId="0" quotePrefix="1" applyFont="1" applyBorder="1" applyAlignment="1">
      <alignment horizontal="left" vertical="center" wrapText="1"/>
    </xf>
    <xf numFmtId="0" fontId="5" fillId="0" borderId="9" xfId="0" applyFont="1" applyBorder="1" applyAlignment="1">
      <alignment vertical="center" wrapText="1"/>
    </xf>
    <xf numFmtId="0" fontId="5" fillId="2" borderId="9" xfId="0" applyFont="1" applyFill="1" applyBorder="1" applyAlignment="1">
      <alignment vertical="center" wrapText="1"/>
    </xf>
    <xf numFmtId="0" fontId="0" fillId="0" borderId="9" xfId="0" applyBorder="1" applyAlignment="1">
      <alignment vertical="center" wrapText="1"/>
    </xf>
    <xf numFmtId="0" fontId="24" fillId="0" borderId="9" xfId="0" applyFont="1" applyBorder="1" applyAlignment="1">
      <alignment vertical="center" wrapText="1"/>
    </xf>
    <xf numFmtId="0" fontId="8" fillId="0" borderId="9" xfId="0" applyFont="1" applyBorder="1" applyAlignment="1">
      <alignment horizontal="left" vertical="top" wrapText="1"/>
    </xf>
    <xf numFmtId="0" fontId="5" fillId="0" borderId="2" xfId="2" applyFont="1" applyBorder="1" applyAlignment="1">
      <alignment horizontal="center" vertical="center" wrapText="1"/>
    </xf>
    <xf numFmtId="0" fontId="5" fillId="0" borderId="9" xfId="2" applyFont="1" applyBorder="1" applyAlignment="1">
      <alignment horizontal="center" vertical="center" wrapText="1"/>
    </xf>
    <xf numFmtId="3" fontId="5" fillId="0" borderId="9" xfId="2" applyNumberFormat="1" applyFont="1" applyBorder="1" applyAlignment="1">
      <alignment horizontal="center" vertical="center" wrapText="1"/>
    </xf>
    <xf numFmtId="3" fontId="5" fillId="0" borderId="9" xfId="2" applyNumberFormat="1" applyFont="1" applyBorder="1" applyAlignment="1">
      <alignment horizontal="center" vertical="center"/>
    </xf>
    <xf numFmtId="0" fontId="3" fillId="0" borderId="3" xfId="2" applyFont="1" applyBorder="1" applyAlignment="1">
      <alignment horizontal="center" vertical="center" wrapText="1"/>
    </xf>
    <xf numFmtId="0" fontId="3" fillId="0" borderId="10" xfId="2" applyFont="1" applyBorder="1" applyAlignment="1">
      <alignment horizontal="center" vertical="center" wrapText="1"/>
    </xf>
    <xf numFmtId="0" fontId="2" fillId="0" borderId="20" xfId="2" applyFont="1" applyBorder="1" applyAlignment="1">
      <alignment horizontal="center" vertical="top" wrapText="1"/>
    </xf>
    <xf numFmtId="0" fontId="2" fillId="0" borderId="21" xfId="2" applyFont="1" applyBorder="1" applyAlignment="1">
      <alignment horizontal="center" vertical="top" wrapText="1"/>
    </xf>
    <xf numFmtId="0" fontId="5" fillId="2" borderId="1" xfId="2" applyFont="1" applyFill="1" applyBorder="1" applyAlignment="1">
      <alignment horizontal="center" vertical="center" wrapText="1"/>
    </xf>
    <xf numFmtId="0" fontId="5" fillId="2" borderId="19" xfId="2" applyFont="1" applyFill="1" applyBorder="1" applyAlignment="1">
      <alignment horizontal="center" vertical="center" wrapText="1"/>
    </xf>
    <xf numFmtId="3" fontId="5" fillId="0" borderId="2" xfId="2" applyNumberFormat="1" applyFont="1" applyBorder="1" applyAlignment="1">
      <alignment horizontal="center" vertical="center" wrapText="1"/>
    </xf>
    <xf numFmtId="3" fontId="5" fillId="0" borderId="2" xfId="2" applyNumberFormat="1" applyFont="1" applyBorder="1" applyAlignment="1">
      <alignment horizontal="center" vertical="center"/>
    </xf>
    <xf numFmtId="0" fontId="3" fillId="0" borderId="13" xfId="2" applyFont="1" applyBorder="1" applyAlignment="1">
      <alignment horizontal="center" vertical="center" wrapText="1"/>
    </xf>
    <xf numFmtId="0" fontId="2" fillId="0" borderId="13" xfId="2" applyFont="1" applyBorder="1" applyAlignment="1">
      <alignment horizontal="center" vertical="top" wrapText="1"/>
    </xf>
    <xf numFmtId="0" fontId="2" fillId="0" borderId="18" xfId="2" applyFont="1" applyBorder="1" applyAlignment="1">
      <alignment horizontal="center" vertical="top" wrapText="1"/>
    </xf>
    <xf numFmtId="0" fontId="2" fillId="0" borderId="13" xfId="2" applyFont="1" applyBorder="1" applyAlignment="1">
      <alignment horizontal="center" vertical="top"/>
    </xf>
    <xf numFmtId="0" fontId="2" fillId="0" borderId="18" xfId="2" applyFont="1" applyBorder="1" applyAlignment="1">
      <alignment horizontal="center" vertical="top"/>
    </xf>
    <xf numFmtId="0" fontId="2" fillId="0" borderId="12" xfId="2" applyFont="1" applyBorder="1" applyAlignment="1">
      <alignment horizontal="center" vertical="top" wrapText="1"/>
    </xf>
    <xf numFmtId="0" fontId="2" fillId="0" borderId="14" xfId="2" applyFont="1" applyBorder="1" applyAlignment="1">
      <alignment horizontal="center" vertical="top" wrapText="1"/>
    </xf>
    <xf numFmtId="0" fontId="4" fillId="0" borderId="13" xfId="2" applyFont="1" applyBorder="1" applyAlignment="1">
      <alignment horizontal="center" vertical="top" wrapText="1"/>
    </xf>
    <xf numFmtId="0" fontId="4" fillId="0" borderId="18" xfId="2" applyFont="1" applyBorder="1" applyAlignment="1">
      <alignment horizontal="center" vertical="top" wrapText="1"/>
    </xf>
    <xf numFmtId="0" fontId="2" fillId="0" borderId="2" xfId="2" applyFont="1" applyBorder="1" applyAlignment="1">
      <alignment horizontal="center" vertical="top"/>
    </xf>
    <xf numFmtId="0" fontId="2" fillId="0" borderId="1" xfId="2" applyFont="1" applyBorder="1" applyAlignment="1">
      <alignment horizontal="left" vertical="top" wrapText="1"/>
    </xf>
    <xf numFmtId="0" fontId="2" fillId="0" borderId="15" xfId="2" applyFont="1" applyBorder="1" applyAlignment="1">
      <alignment horizontal="left" vertical="top" wrapText="1"/>
    </xf>
    <xf numFmtId="0" fontId="2" fillId="0" borderId="2" xfId="2" applyFont="1" applyBorder="1" applyAlignment="1">
      <alignment horizontal="left" vertical="top" wrapText="1"/>
    </xf>
    <xf numFmtId="0" fontId="2" fillId="0" borderId="16" xfId="2" applyFont="1" applyBorder="1" applyAlignment="1">
      <alignment horizontal="left" vertical="top" wrapText="1"/>
    </xf>
    <xf numFmtId="0" fontId="2" fillId="0" borderId="2" xfId="2" applyFont="1" applyBorder="1" applyAlignment="1">
      <alignment horizontal="center" vertical="top" wrapText="1"/>
    </xf>
    <xf numFmtId="0" fontId="5" fillId="2" borderId="10" xfId="2" applyFont="1" applyFill="1" applyBorder="1" applyAlignment="1">
      <alignment horizontal="center" vertical="center" wrapText="1"/>
    </xf>
    <xf numFmtId="3" fontId="5" fillId="2" borderId="3" xfId="0" applyNumberFormat="1" applyFont="1" applyFill="1" applyBorder="1" applyAlignment="1">
      <alignment horizontal="center" vertical="center"/>
    </xf>
    <xf numFmtId="3" fontId="5" fillId="2" borderId="10" xfId="0" applyNumberFormat="1" applyFont="1" applyFill="1" applyBorder="1" applyAlignment="1">
      <alignment horizontal="center" vertical="center"/>
    </xf>
    <xf numFmtId="3" fontId="5" fillId="2" borderId="9" xfId="2" applyNumberFormat="1" applyFont="1" applyFill="1" applyBorder="1" applyAlignment="1">
      <alignment horizontal="center" vertical="center" wrapText="1"/>
    </xf>
    <xf numFmtId="4" fontId="5" fillId="2" borderId="9" xfId="2" quotePrefix="1" applyNumberFormat="1" applyFont="1" applyFill="1" applyBorder="1" applyAlignment="1">
      <alignment horizontal="center" vertical="center" wrapText="1"/>
    </xf>
    <xf numFmtId="3" fontId="5" fillId="2" borderId="10" xfId="2" applyNumberFormat="1" applyFont="1" applyFill="1" applyBorder="1" applyAlignment="1">
      <alignment horizontal="center" vertical="center" wrapText="1"/>
    </xf>
    <xf numFmtId="0" fontId="5" fillId="2" borderId="9" xfId="2" applyFont="1" applyFill="1" applyBorder="1" applyAlignment="1">
      <alignment horizontal="center" vertical="center" wrapText="1"/>
    </xf>
    <xf numFmtId="0" fontId="5" fillId="2" borderId="10" xfId="0" applyFont="1" applyFill="1" applyBorder="1" applyAlignment="1">
      <alignment horizontal="center" vertical="center"/>
    </xf>
    <xf numFmtId="0" fontId="5" fillId="2" borderId="9" xfId="0" applyFont="1" applyFill="1" applyBorder="1" applyAlignment="1">
      <alignment horizontal="center" vertical="center"/>
    </xf>
    <xf numFmtId="4" fontId="5" fillId="2" borderId="9" xfId="2" applyNumberFormat="1" applyFont="1" applyFill="1" applyBorder="1" applyAlignment="1">
      <alignment horizontal="center" vertical="center" wrapText="1"/>
    </xf>
    <xf numFmtId="3" fontId="5" fillId="2" borderId="11" xfId="0" applyNumberFormat="1" applyFont="1" applyFill="1" applyBorder="1" applyAlignment="1">
      <alignment horizontal="center" vertical="center"/>
    </xf>
    <xf numFmtId="4" fontId="5" fillId="2" borderId="10" xfId="2" quotePrefix="1" applyNumberFormat="1"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3" fontId="3" fillId="2" borderId="3" xfId="0" applyNumberFormat="1" applyFont="1" applyFill="1" applyBorder="1" applyAlignment="1">
      <alignment horizontal="center" vertical="center"/>
    </xf>
    <xf numFmtId="3" fontId="3" fillId="2" borderId="11" xfId="0" applyNumberFormat="1" applyFont="1" applyFill="1" applyBorder="1" applyAlignment="1">
      <alignment horizontal="center" vertical="center"/>
    </xf>
    <xf numFmtId="3" fontId="3" fillId="2" borderId="10" xfId="0" applyNumberFormat="1" applyFont="1" applyFill="1" applyBorder="1" applyAlignment="1">
      <alignment horizontal="center" vertical="center"/>
    </xf>
    <xf numFmtId="3" fontId="3" fillId="2" borderId="3" xfId="0" applyNumberFormat="1" applyFont="1" applyFill="1" applyBorder="1" applyAlignment="1">
      <alignment horizontal="center" vertical="center" wrapText="1"/>
    </xf>
    <xf numFmtId="3" fontId="3" fillId="2" borderId="11" xfId="0" applyNumberFormat="1" applyFont="1" applyFill="1" applyBorder="1" applyAlignment="1">
      <alignment horizontal="center" vertical="center" wrapText="1"/>
    </xf>
    <xf numFmtId="3" fontId="3" fillId="2" borderId="10" xfId="0"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3" fillId="2" borderId="9" xfId="1" applyFont="1" applyFill="1" applyBorder="1" applyAlignment="1">
      <alignment horizontal="center" vertical="center" wrapText="1"/>
    </xf>
    <xf numFmtId="0" fontId="7"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3" fillId="2" borderId="9" xfId="0" applyFont="1" applyFill="1" applyBorder="1" applyAlignment="1">
      <alignment horizontal="center" vertical="center" wrapText="1"/>
    </xf>
    <xf numFmtId="0" fontId="4" fillId="2" borderId="3"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13" fillId="2" borderId="9" xfId="1" applyFont="1" applyFill="1" applyBorder="1" applyAlignment="1">
      <alignment horizontal="center" vertical="center"/>
    </xf>
    <xf numFmtId="3" fontId="13" fillId="2" borderId="9" xfId="1" applyNumberFormat="1" applyFont="1" applyFill="1" applyBorder="1" applyAlignment="1">
      <alignment horizontal="center" vertical="center" wrapText="1"/>
    </xf>
    <xf numFmtId="3" fontId="13" fillId="0" borderId="9" xfId="1" applyNumberFormat="1" applyFont="1" applyBorder="1" applyAlignment="1">
      <alignment horizontal="center" vertical="center" wrapText="1"/>
    </xf>
    <xf numFmtId="0" fontId="13" fillId="0" borderId="9" xfId="1" applyFont="1" applyBorder="1" applyAlignment="1">
      <alignment horizontal="center" vertical="center" wrapText="1"/>
    </xf>
    <xf numFmtId="3" fontId="1" fillId="2" borderId="3" xfId="0" applyNumberFormat="1" applyFont="1" applyFill="1" applyBorder="1" applyAlignment="1">
      <alignment horizontal="center" vertical="center" wrapText="1"/>
    </xf>
    <xf numFmtId="3" fontId="1" fillId="2" borderId="11" xfId="0" applyNumberFormat="1" applyFont="1" applyFill="1" applyBorder="1" applyAlignment="1">
      <alignment horizontal="center" vertical="center" wrapText="1"/>
    </xf>
    <xf numFmtId="3" fontId="1" fillId="2" borderId="10" xfId="0" applyNumberFormat="1" applyFont="1" applyFill="1" applyBorder="1" applyAlignment="1">
      <alignment horizontal="center" vertical="center" wrapText="1"/>
    </xf>
    <xf numFmtId="3" fontId="3" fillId="0" borderId="3" xfId="0" applyNumberFormat="1" applyFont="1" applyBorder="1" applyAlignment="1">
      <alignment horizontal="center" vertical="center"/>
    </xf>
    <xf numFmtId="3" fontId="3" fillId="0" borderId="11" xfId="0" applyNumberFormat="1" applyFont="1" applyBorder="1" applyAlignment="1">
      <alignment horizontal="center" vertical="center"/>
    </xf>
    <xf numFmtId="3" fontId="3" fillId="0" borderId="10" xfId="0" applyNumberFormat="1" applyFont="1" applyBorder="1" applyAlignment="1">
      <alignment horizontal="center" vertical="center"/>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8" xfId="0" applyFont="1" applyFill="1" applyBorder="1" applyAlignment="1">
      <alignment horizontal="center" vertical="center" wrapText="1"/>
    </xf>
    <xf numFmtId="3" fontId="5" fillId="2" borderId="9" xfId="0" applyNumberFormat="1" applyFont="1" applyFill="1" applyBorder="1" applyAlignment="1">
      <alignment horizontal="center" vertical="center" wrapText="1"/>
    </xf>
    <xf numFmtId="3" fontId="19" fillId="2" borderId="9" xfId="0" applyNumberFormat="1" applyFont="1" applyFill="1" applyBorder="1" applyAlignment="1">
      <alignment horizontal="center" vertical="center"/>
    </xf>
    <xf numFmtId="0" fontId="5" fillId="0" borderId="9" xfId="0" applyFont="1" applyBorder="1" applyAlignment="1">
      <alignment horizontal="center" vertical="center" wrapText="1"/>
    </xf>
    <xf numFmtId="0" fontId="3" fillId="0" borderId="9" xfId="0" applyFont="1" applyBorder="1" applyAlignment="1">
      <alignment horizontal="center" vertical="center" wrapText="1"/>
    </xf>
    <xf numFmtId="3" fontId="1" fillId="0" borderId="9" xfId="0" applyNumberFormat="1" applyFont="1" applyBorder="1" applyAlignment="1">
      <alignment horizontal="center" vertical="center" wrapText="1"/>
    </xf>
    <xf numFmtId="3" fontId="1" fillId="2" borderId="9" xfId="0" applyNumberFormat="1" applyFont="1" applyFill="1" applyBorder="1" applyAlignment="1">
      <alignment horizontal="center" vertical="center" wrapText="1"/>
    </xf>
    <xf numFmtId="3" fontId="3" fillId="0" borderId="9" xfId="0" applyNumberFormat="1" applyFont="1" applyBorder="1" applyAlignment="1">
      <alignment horizontal="center" vertical="center"/>
    </xf>
    <xf numFmtId="3" fontId="3" fillId="2" borderId="9" xfId="0" applyNumberFormat="1" applyFont="1" applyFill="1" applyBorder="1" applyAlignment="1">
      <alignment horizontal="center" vertical="center" wrapText="1"/>
    </xf>
    <xf numFmtId="3" fontId="3" fillId="0" borderId="9" xfId="0" applyNumberFormat="1" applyFont="1" applyBorder="1" applyAlignment="1">
      <alignment horizontal="center" vertical="center" wrapText="1"/>
    </xf>
    <xf numFmtId="3" fontId="3" fillId="2" borderId="9" xfId="0" applyNumberFormat="1" applyFont="1" applyFill="1" applyBorder="1" applyAlignment="1">
      <alignment horizontal="center" vertical="center"/>
    </xf>
    <xf numFmtId="0" fontId="26" fillId="2" borderId="9" xfId="0" applyFont="1" applyFill="1" applyBorder="1" applyAlignment="1">
      <alignment horizontal="center" vertical="center"/>
    </xf>
    <xf numFmtId="0" fontId="26" fillId="2" borderId="9" xfId="0" applyFont="1" applyFill="1" applyBorder="1" applyAlignment="1">
      <alignment vertical="center"/>
    </xf>
    <xf numFmtId="0" fontId="26" fillId="2" borderId="9" xfId="0" applyFont="1" applyFill="1" applyBorder="1" applyAlignment="1">
      <alignment vertical="center" wrapText="1"/>
    </xf>
    <xf numFmtId="4" fontId="5" fillId="0" borderId="22" xfId="2" applyNumberFormat="1" applyFont="1" applyBorder="1" applyAlignment="1">
      <alignment horizontal="center" vertical="center" wrapText="1"/>
    </xf>
    <xf numFmtId="4" fontId="5" fillId="0" borderId="23" xfId="2" applyNumberFormat="1" applyFont="1" applyBorder="1" applyAlignment="1">
      <alignment horizontal="center" vertical="center" wrapText="1"/>
    </xf>
    <xf numFmtId="4" fontId="5" fillId="0" borderId="24" xfId="2" applyNumberFormat="1" applyFont="1" applyBorder="1" applyAlignment="1">
      <alignment horizontal="center" vertical="center" wrapText="1"/>
    </xf>
    <xf numFmtId="0" fontId="5" fillId="2" borderId="15" xfId="2" applyFont="1" applyFill="1" applyBorder="1" applyAlignment="1">
      <alignment horizontal="center" vertical="center" wrapText="1"/>
    </xf>
    <xf numFmtId="3" fontId="5" fillId="0" borderId="16" xfId="2" applyNumberFormat="1" applyFont="1" applyBorder="1" applyAlignment="1">
      <alignment horizontal="center" vertical="center" wrapText="1"/>
    </xf>
    <xf numFmtId="3" fontId="5" fillId="0" borderId="16" xfId="2" applyNumberFormat="1" applyFont="1" applyBorder="1" applyAlignment="1">
      <alignment horizontal="center" vertical="center"/>
    </xf>
    <xf numFmtId="0" fontId="3" fillId="0" borderId="18" xfId="2" applyFont="1" applyBorder="1" applyAlignment="1">
      <alignment horizontal="center" vertical="center" wrapText="1"/>
    </xf>
    <xf numFmtId="0" fontId="5" fillId="0" borderId="16" xfId="2" applyFont="1" applyBorder="1" applyAlignment="1">
      <alignment horizontal="center" vertical="center" wrapText="1"/>
    </xf>
    <xf numFmtId="0" fontId="5" fillId="0" borderId="16" xfId="2" applyFont="1" applyBorder="1" applyAlignment="1">
      <alignment horizontal="center" vertical="center" wrapText="1"/>
    </xf>
    <xf numFmtId="0" fontId="5" fillId="2" borderId="16" xfId="2" applyFont="1" applyFill="1" applyBorder="1" applyAlignment="1">
      <alignment horizontal="center" vertical="center" wrapText="1"/>
    </xf>
    <xf numFmtId="3" fontId="5" fillId="2" borderId="16" xfId="2" applyNumberFormat="1" applyFont="1" applyFill="1" applyBorder="1" applyAlignment="1">
      <alignment horizontal="center" vertical="center" wrapText="1"/>
    </xf>
    <xf numFmtId="4" fontId="5" fillId="0" borderId="25" xfId="2" applyNumberFormat="1" applyFont="1" applyBorder="1" applyAlignment="1">
      <alignment horizontal="center" vertical="center" wrapText="1"/>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0" fillId="2" borderId="8" xfId="0" applyFill="1" applyBorder="1" applyAlignment="1">
      <alignment horizontal="center" vertical="center" wrapText="1"/>
    </xf>
    <xf numFmtId="0" fontId="3" fillId="2" borderId="23" xfId="0" applyFont="1" applyFill="1" applyBorder="1" applyAlignment="1">
      <alignment horizontal="center" vertical="center"/>
    </xf>
    <xf numFmtId="0" fontId="0" fillId="2" borderId="4" xfId="0" applyFill="1" applyBorder="1" applyAlignment="1">
      <alignment horizontal="center" vertical="center" wrapText="1"/>
    </xf>
    <xf numFmtId="0" fontId="5" fillId="2" borderId="23" xfId="0" applyFont="1" applyFill="1" applyBorder="1" applyAlignment="1">
      <alignment horizontal="center" vertical="center"/>
    </xf>
    <xf numFmtId="0" fontId="0" fillId="2" borderId="28"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23" xfId="0" applyFill="1" applyBorder="1" applyAlignment="1">
      <alignment horizontal="center" vertical="center"/>
    </xf>
    <xf numFmtId="0" fontId="5" fillId="2" borderId="23" xfId="0" applyFont="1" applyFill="1" applyBorder="1" applyAlignment="1">
      <alignment horizontal="center" vertical="center" wrapText="1"/>
    </xf>
    <xf numFmtId="0" fontId="13" fillId="2" borderId="19" xfId="1" applyFont="1" applyFill="1" applyBorder="1" applyAlignment="1">
      <alignment horizontal="center" vertical="center" wrapText="1"/>
    </xf>
    <xf numFmtId="0" fontId="13" fillId="0" borderId="23" xfId="1" applyFont="1" applyBorder="1" applyAlignment="1">
      <alignment horizontal="center" vertical="center" wrapText="1"/>
    </xf>
    <xf numFmtId="0" fontId="13" fillId="2" borderId="23" xfId="1" applyFont="1" applyFill="1" applyBorder="1" applyAlignment="1">
      <alignment horizontal="center" vertical="center" wrapText="1"/>
    </xf>
    <xf numFmtId="4" fontId="8" fillId="2" borderId="23" xfId="1" applyNumberFormat="1" applyFont="1" applyFill="1" applyBorder="1" applyAlignment="1">
      <alignment horizontal="center" vertical="center" wrapText="1"/>
    </xf>
    <xf numFmtId="0" fontId="5" fillId="2" borderId="4" xfId="2" applyFont="1" applyFill="1" applyBorder="1" applyAlignment="1">
      <alignment horizontal="center" vertical="center" wrapText="1"/>
    </xf>
    <xf numFmtId="0" fontId="13" fillId="2" borderId="22" xfId="1" applyFont="1" applyFill="1" applyBorder="1" applyAlignment="1">
      <alignment horizontal="center" vertical="center" wrapText="1"/>
    </xf>
    <xf numFmtId="0" fontId="5" fillId="2" borderId="28" xfId="2" applyFont="1" applyFill="1" applyBorder="1" applyAlignment="1">
      <alignment horizontal="center" vertical="center" wrapText="1"/>
    </xf>
    <xf numFmtId="0" fontId="5" fillId="2" borderId="8" xfId="2" applyFont="1" applyFill="1" applyBorder="1" applyAlignment="1">
      <alignment horizontal="center" vertical="center" wrapText="1"/>
    </xf>
    <xf numFmtId="0" fontId="5" fillId="2" borderId="29" xfId="2" applyFont="1" applyFill="1" applyBorder="1" applyAlignment="1">
      <alignment horizontal="center" vertical="center" wrapText="1"/>
    </xf>
    <xf numFmtId="3" fontId="5" fillId="2" borderId="18" xfId="0" applyNumberFormat="1" applyFont="1" applyFill="1" applyBorder="1" applyAlignment="1">
      <alignment horizontal="center" vertical="center"/>
    </xf>
    <xf numFmtId="3" fontId="5" fillId="2" borderId="16" xfId="2" applyNumberFormat="1" applyFont="1" applyFill="1" applyBorder="1" applyAlignment="1">
      <alignment horizontal="center" vertical="center" wrapText="1"/>
    </xf>
    <xf numFmtId="4" fontId="5" fillId="2" borderId="16" xfId="2" quotePrefix="1" applyNumberFormat="1" applyFont="1" applyFill="1" applyBorder="1" applyAlignment="1">
      <alignment horizontal="center" vertical="center" wrapText="1"/>
    </xf>
    <xf numFmtId="0" fontId="5" fillId="2" borderId="16" xfId="2" applyFont="1" applyFill="1" applyBorder="1" applyAlignment="1">
      <alignment horizontal="center" vertical="center" wrapText="1"/>
    </xf>
    <xf numFmtId="0" fontId="5" fillId="2" borderId="16" xfId="0" applyFont="1" applyFill="1" applyBorder="1" applyAlignment="1">
      <alignment horizontal="center" vertical="center"/>
    </xf>
    <xf numFmtId="3" fontId="5" fillId="2" borderId="16" xfId="3" applyNumberFormat="1" applyFont="1" applyFill="1" applyBorder="1" applyAlignment="1">
      <alignment horizontal="center" vertical="center" wrapText="1"/>
    </xf>
    <xf numFmtId="0" fontId="13" fillId="2" borderId="25" xfId="1" applyFont="1" applyFill="1" applyBorder="1" applyAlignment="1">
      <alignment horizontal="center" vertical="center" wrapText="1"/>
    </xf>
  </cellXfs>
  <cellStyles count="12">
    <cellStyle name="Įprastas" xfId="0" builtinId="0"/>
    <cellStyle name="Įprastas 2" xfId="2" xr:uid="{6D6F3EE3-AD03-4F63-BC87-A9409044BF2D}"/>
    <cellStyle name="Įprastas 3" xfId="1" xr:uid="{3D1AFD2C-84A9-433D-9E30-5A7586613FA0}"/>
    <cellStyle name="Kablelis [0] 2" xfId="4" xr:uid="{B77306C0-4D59-4BF0-AB24-BD426F6DFDC9}"/>
    <cellStyle name="Kablelis 2" xfId="3" xr:uid="{416A6448-6C13-4A5C-A958-EC7123C13676}"/>
    <cellStyle name="Kablelis 2 2" xfId="5" xr:uid="{F2A1CA80-9C10-4C3D-9CF6-51B955704661}"/>
    <cellStyle name="Kablelis 2 3" xfId="10" xr:uid="{BE5D281C-64FE-4E07-9ECD-628059CAC9E3}"/>
    <cellStyle name="Kablelis 3" xfId="6" xr:uid="{1C1C8D7D-BED0-4D64-9EA2-E7118EFB16E2}"/>
    <cellStyle name="Kablelis 4" xfId="7" xr:uid="{0C82B17B-54F6-4CBC-8C87-DCB1CA66C05D}"/>
    <cellStyle name="Kablelis 5" xfId="9" xr:uid="{EDEAF0CA-92ED-4CD3-9639-D1442DFF6F8F}"/>
    <cellStyle name="Kablelis 6" xfId="8" xr:uid="{3EFA2D28-C675-49FA-B5E7-7404F3DCC576}"/>
    <cellStyle name="Kablelis 7" xfId="11" xr:uid="{C96FFD85-9FB0-44AF-BBEB-B3F4A71A2F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FD15C-073B-44F9-9DC9-23312779F11F}">
  <sheetPr>
    <tabColor theme="0"/>
    <pageSetUpPr fitToPage="1"/>
  </sheetPr>
  <dimension ref="A1:R18"/>
  <sheetViews>
    <sheetView tabSelected="1" zoomScale="70" zoomScaleNormal="70" workbookViewId="0">
      <selection activeCell="W7" sqref="W7"/>
    </sheetView>
  </sheetViews>
  <sheetFormatPr defaultColWidth="8.85546875" defaultRowHeight="15" x14ac:dyDescent="0.25"/>
  <cols>
    <col min="1" max="1" width="25.5703125" style="75" customWidth="1"/>
    <col min="2" max="2" width="27.42578125" style="75" customWidth="1"/>
    <col min="3" max="3" width="17" style="75" customWidth="1"/>
    <col min="4" max="4" width="19.28515625" style="75" customWidth="1"/>
    <col min="5" max="5" width="16.28515625" style="75" customWidth="1"/>
    <col min="6" max="6" width="21.28515625" style="75" customWidth="1"/>
    <col min="7" max="7" width="16.7109375" style="75" customWidth="1"/>
    <col min="8" max="8" width="17.5703125" style="75" customWidth="1"/>
    <col min="9" max="9" width="32.5703125" style="75" customWidth="1"/>
    <col min="10" max="10" width="13.7109375" style="75" customWidth="1"/>
    <col min="11" max="11" width="13" style="75" customWidth="1"/>
    <col min="12" max="12" width="16.28515625" style="75" customWidth="1"/>
    <col min="13" max="13" width="13.5703125" style="75" customWidth="1"/>
    <col min="14" max="14" width="16.5703125" style="75" customWidth="1"/>
    <col min="15" max="15" width="14.5703125" style="75" customWidth="1"/>
    <col min="16" max="16" width="13.7109375" style="75" customWidth="1"/>
    <col min="17" max="17" width="19.28515625" style="75" customWidth="1"/>
    <col min="18" max="16384" width="8.85546875" style="75"/>
  </cols>
  <sheetData>
    <row r="1" spans="1:18" x14ac:dyDescent="0.25">
      <c r="A1" s="99" t="s">
        <v>148</v>
      </c>
    </row>
    <row r="2" spans="1:18" x14ac:dyDescent="0.25">
      <c r="A2" s="72" t="s">
        <v>197</v>
      </c>
      <c r="B2" s="76"/>
      <c r="C2" s="76"/>
      <c r="D2" s="76"/>
      <c r="E2" s="76"/>
      <c r="F2" s="76"/>
    </row>
    <row r="3" spans="1:18" ht="15.75" thickBot="1" x14ac:dyDescent="0.3">
      <c r="A3" s="40" t="s">
        <v>133</v>
      </c>
    </row>
    <row r="4" spans="1:18" ht="15" customHeight="1" x14ac:dyDescent="0.25">
      <c r="A4" s="171" t="s">
        <v>20</v>
      </c>
      <c r="B4" s="173" t="s">
        <v>21</v>
      </c>
      <c r="C4" s="173" t="s">
        <v>0</v>
      </c>
      <c r="D4" s="175" t="s">
        <v>1</v>
      </c>
      <c r="E4" s="166"/>
      <c r="F4" s="166"/>
      <c r="G4" s="173" t="s">
        <v>2</v>
      </c>
      <c r="H4" s="170" t="s">
        <v>3</v>
      </c>
      <c r="I4" s="170"/>
      <c r="J4" s="162" t="s">
        <v>4</v>
      </c>
      <c r="K4" s="164" t="s">
        <v>5</v>
      </c>
      <c r="L4" s="162" t="s">
        <v>6</v>
      </c>
      <c r="M4" s="166" t="s">
        <v>7</v>
      </c>
      <c r="N4" s="167"/>
      <c r="O4" s="168" t="s">
        <v>134</v>
      </c>
      <c r="P4" s="162" t="s">
        <v>8</v>
      </c>
      <c r="Q4" s="155" t="s">
        <v>9</v>
      </c>
    </row>
    <row r="5" spans="1:18" ht="30.75" thickBot="1" x14ac:dyDescent="0.3">
      <c r="A5" s="172"/>
      <c r="B5" s="174"/>
      <c r="C5" s="174"/>
      <c r="D5" s="77" t="s">
        <v>10</v>
      </c>
      <c r="E5" s="78" t="s">
        <v>22</v>
      </c>
      <c r="F5" s="79" t="s">
        <v>23</v>
      </c>
      <c r="G5" s="174"/>
      <c r="H5" s="77" t="s">
        <v>135</v>
      </c>
      <c r="I5" s="80" t="s">
        <v>136</v>
      </c>
      <c r="J5" s="163"/>
      <c r="K5" s="165"/>
      <c r="L5" s="163"/>
      <c r="M5" s="80" t="s">
        <v>13</v>
      </c>
      <c r="N5" s="80" t="s">
        <v>137</v>
      </c>
      <c r="O5" s="169"/>
      <c r="P5" s="163"/>
      <c r="Q5" s="156"/>
    </row>
    <row r="6" spans="1:18" ht="207" customHeight="1" x14ac:dyDescent="0.25">
      <c r="A6" s="157" t="s">
        <v>138</v>
      </c>
      <c r="B6" s="159">
        <f>F6</f>
        <v>9000000</v>
      </c>
      <c r="C6" s="160">
        <v>5400000</v>
      </c>
      <c r="D6" s="161" t="s">
        <v>139</v>
      </c>
      <c r="E6" s="160">
        <f>C6/0.6*0.4</f>
        <v>3600000</v>
      </c>
      <c r="F6" s="160">
        <f>E6+C6</f>
        <v>9000000</v>
      </c>
      <c r="G6" s="160">
        <f>F6</f>
        <v>9000000</v>
      </c>
      <c r="H6" s="82" t="s">
        <v>35</v>
      </c>
      <c r="I6" s="82" t="s">
        <v>140</v>
      </c>
      <c r="J6" s="149" t="s">
        <v>141</v>
      </c>
      <c r="K6" s="149" t="s">
        <v>19</v>
      </c>
      <c r="L6" s="82" t="s">
        <v>142</v>
      </c>
      <c r="M6" s="81">
        <v>0</v>
      </c>
      <c r="N6" s="82" t="s">
        <v>15</v>
      </c>
      <c r="O6" s="81">
        <v>0</v>
      </c>
      <c r="P6" s="81">
        <v>5550</v>
      </c>
      <c r="Q6" s="239" t="s">
        <v>28</v>
      </c>
      <c r="R6" s="75" t="s">
        <v>184</v>
      </c>
    </row>
    <row r="7" spans="1:18" ht="127.5" customHeight="1" x14ac:dyDescent="0.25">
      <c r="A7" s="158"/>
      <c r="B7" s="151"/>
      <c r="C7" s="152"/>
      <c r="D7" s="154"/>
      <c r="E7" s="152"/>
      <c r="F7" s="152"/>
      <c r="G7" s="152"/>
      <c r="H7" s="84" t="s">
        <v>18</v>
      </c>
      <c r="I7" s="84" t="s">
        <v>143</v>
      </c>
      <c r="J7" s="150"/>
      <c r="K7" s="150"/>
      <c r="L7" s="55" t="s">
        <v>144</v>
      </c>
      <c r="M7" s="85">
        <v>5230</v>
      </c>
      <c r="N7" s="55">
        <v>2024</v>
      </c>
      <c r="O7" s="55" t="s">
        <v>15</v>
      </c>
      <c r="P7" s="85">
        <v>5440</v>
      </c>
      <c r="Q7" s="240" t="s">
        <v>28</v>
      </c>
      <c r="R7" s="75" t="s">
        <v>185</v>
      </c>
    </row>
    <row r="8" spans="1:18" ht="352.9" customHeight="1" x14ac:dyDescent="0.25">
      <c r="A8" s="158"/>
      <c r="B8" s="151">
        <f>F8</f>
        <v>46947369.421052635</v>
      </c>
      <c r="C8" s="152">
        <v>44600000</v>
      </c>
      <c r="D8" s="153" t="s">
        <v>145</v>
      </c>
      <c r="E8" s="152">
        <f>C8/0.95*0.05+1</f>
        <v>2347369.4210526319</v>
      </c>
      <c r="F8" s="152">
        <f>E8+C8</f>
        <v>46947369.421052635</v>
      </c>
      <c r="G8" s="152">
        <f>F8</f>
        <v>46947369.421052635</v>
      </c>
      <c r="H8" s="84" t="s">
        <v>35</v>
      </c>
      <c r="I8" s="84" t="s">
        <v>140</v>
      </c>
      <c r="J8" s="150" t="s">
        <v>89</v>
      </c>
      <c r="K8" s="150" t="s">
        <v>19</v>
      </c>
      <c r="L8" s="84" t="s">
        <v>142</v>
      </c>
      <c r="M8" s="83">
        <v>0</v>
      </c>
      <c r="N8" s="84" t="s">
        <v>15</v>
      </c>
      <c r="O8" s="83">
        <v>0</v>
      </c>
      <c r="P8" s="83">
        <v>142500</v>
      </c>
      <c r="Q8" s="241" t="s">
        <v>28</v>
      </c>
      <c r="R8" s="75" t="s">
        <v>184</v>
      </c>
    </row>
    <row r="9" spans="1:18" ht="127.5" customHeight="1" thickBot="1" x14ac:dyDescent="0.3">
      <c r="A9" s="242"/>
      <c r="B9" s="243"/>
      <c r="C9" s="244"/>
      <c r="D9" s="245"/>
      <c r="E9" s="244"/>
      <c r="F9" s="244"/>
      <c r="G9" s="244"/>
      <c r="H9" s="246" t="s">
        <v>18</v>
      </c>
      <c r="I9" s="246" t="s">
        <v>143</v>
      </c>
      <c r="J9" s="247"/>
      <c r="K9" s="247"/>
      <c r="L9" s="248" t="s">
        <v>144</v>
      </c>
      <c r="M9" s="249">
        <v>0</v>
      </c>
      <c r="N9" s="248">
        <v>2024</v>
      </c>
      <c r="O9" s="248" t="s">
        <v>15</v>
      </c>
      <c r="P9" s="249">
        <v>22500</v>
      </c>
      <c r="Q9" s="250" t="s">
        <v>28</v>
      </c>
      <c r="R9" s="75" t="s">
        <v>185</v>
      </c>
    </row>
    <row r="10" spans="1:18" x14ac:dyDescent="0.25">
      <c r="A10" s="75" t="s">
        <v>146</v>
      </c>
      <c r="B10" s="75" t="s">
        <v>31</v>
      </c>
      <c r="C10" s="86">
        <f>C6</f>
        <v>5400000</v>
      </c>
      <c r="D10" s="86"/>
      <c r="E10" s="86">
        <f>E6</f>
        <v>3600000</v>
      </c>
      <c r="F10" s="86">
        <f>F6</f>
        <v>9000000</v>
      </c>
      <c r="G10" s="86">
        <f>G6</f>
        <v>9000000</v>
      </c>
      <c r="M10" s="87"/>
      <c r="O10" s="87"/>
      <c r="P10" s="87">
        <f>SUM(P6:P9)</f>
        <v>175990</v>
      </c>
    </row>
    <row r="11" spans="1:18" x14ac:dyDescent="0.25">
      <c r="A11" s="75" t="s">
        <v>146</v>
      </c>
      <c r="B11" s="75" t="s">
        <v>92</v>
      </c>
      <c r="C11" s="86">
        <f>C8</f>
        <v>44600000</v>
      </c>
      <c r="D11" s="86"/>
      <c r="E11" s="86">
        <f>E8</f>
        <v>2347369.4210526319</v>
      </c>
      <c r="F11" s="86">
        <f>F8</f>
        <v>46947369.421052635</v>
      </c>
      <c r="G11" s="86">
        <f>G8</f>
        <v>46947369.421052635</v>
      </c>
      <c r="H11" s="87"/>
      <c r="L11" s="88"/>
      <c r="P11" s="87"/>
    </row>
    <row r="12" spans="1:18" x14ac:dyDescent="0.25">
      <c r="C12" s="89"/>
      <c r="D12" s="89"/>
      <c r="E12" s="89">
        <f>E10+E11</f>
        <v>5947369.4210526319</v>
      </c>
      <c r="F12" s="89"/>
      <c r="G12" s="89"/>
      <c r="L12" s="88"/>
    </row>
    <row r="13" spans="1:18" ht="30" x14ac:dyDescent="0.25">
      <c r="A13" s="90" t="s">
        <v>41</v>
      </c>
      <c r="B13" s="90" t="s">
        <v>43</v>
      </c>
      <c r="C13" s="90" t="s">
        <v>93</v>
      </c>
      <c r="D13" s="90" t="s">
        <v>94</v>
      </c>
      <c r="E13" s="90" t="s">
        <v>4</v>
      </c>
      <c r="F13" s="91" t="s">
        <v>5</v>
      </c>
      <c r="G13" s="90" t="s">
        <v>95</v>
      </c>
      <c r="H13" s="91" t="s">
        <v>147</v>
      </c>
      <c r="I13" s="91" t="s">
        <v>8</v>
      </c>
    </row>
    <row r="14" spans="1:18" ht="189.75" customHeight="1" x14ac:dyDescent="0.25">
      <c r="A14" s="92" t="str">
        <f>H6</f>
        <v>Specific output</v>
      </c>
      <c r="B14" s="92" t="str">
        <f>I6</f>
        <v xml:space="preserve">Capacity of new or modernised health care facilities (naujos arba modernizuotos sveikatos priežiūros infrastruktūros talpumas)
</v>
      </c>
      <c r="C14" s="92" t="str">
        <f>L6</f>
        <v>Persons/year</v>
      </c>
      <c r="D14" s="93">
        <f>M6</f>
        <v>0</v>
      </c>
      <c r="E14" s="94" t="s">
        <v>141</v>
      </c>
      <c r="F14" s="94" t="s">
        <v>19</v>
      </c>
      <c r="G14" s="94" t="s">
        <v>15</v>
      </c>
      <c r="H14" s="93">
        <f>O6</f>
        <v>0</v>
      </c>
      <c r="I14" s="93">
        <f>P6</f>
        <v>5550</v>
      </c>
    </row>
    <row r="15" spans="1:18" ht="116.65" customHeight="1" x14ac:dyDescent="0.25">
      <c r="A15" s="84" t="str">
        <f>H8</f>
        <v>Specific output</v>
      </c>
      <c r="B15" s="84" t="str">
        <f>I8</f>
        <v xml:space="preserve">Capacity of new or modernised health care facilities (naujos arba modernizuotos sveikatos priežiūros infrastruktūros talpumas)
</v>
      </c>
      <c r="C15" s="84" t="str">
        <f>L8</f>
        <v>Persons/year</v>
      </c>
      <c r="D15" s="95">
        <v>0</v>
      </c>
      <c r="E15" s="96" t="s">
        <v>89</v>
      </c>
      <c r="F15" s="96" t="s">
        <v>19</v>
      </c>
      <c r="G15" s="96" t="s">
        <v>15</v>
      </c>
      <c r="H15" s="97">
        <f>O8</f>
        <v>0</v>
      </c>
      <c r="I15" s="98">
        <f>P8</f>
        <v>142500</v>
      </c>
    </row>
    <row r="16" spans="1:18" ht="153" customHeight="1" x14ac:dyDescent="0.25">
      <c r="A16" s="84" t="str">
        <f>H7</f>
        <v>Specific result</v>
      </c>
      <c r="B16" s="84" t="str">
        <f>I7</f>
        <v xml:space="preserve">Annual users of new or modernised health care facilities (naujos arba modernizuotos sveikatos priežiūros infrastruktūros naudotojų skaičius per metus)
</v>
      </c>
      <c r="C16" s="84" t="str">
        <f>L7</f>
        <v xml:space="preserve">users/ year </v>
      </c>
      <c r="D16" s="98">
        <f>M7</f>
        <v>5230</v>
      </c>
      <c r="E16" s="96" t="s">
        <v>141</v>
      </c>
      <c r="F16" s="96" t="s">
        <v>19</v>
      </c>
      <c r="G16" s="96">
        <f>N7</f>
        <v>2024</v>
      </c>
      <c r="H16" s="98" t="s">
        <v>15</v>
      </c>
      <c r="I16" s="98">
        <f>P7</f>
        <v>5440</v>
      </c>
    </row>
    <row r="17" spans="1:9" ht="144.75" customHeight="1" x14ac:dyDescent="0.25">
      <c r="A17" s="84" t="str">
        <f>H9</f>
        <v>Specific result</v>
      </c>
      <c r="B17" s="84" t="str">
        <f>I9</f>
        <v xml:space="preserve">Annual users of new or modernised health care facilities (naujos arba modernizuotos sveikatos priežiūros infrastruktūros naudotojų skaičius per metus)
</v>
      </c>
      <c r="C17" s="84" t="str">
        <f>L9</f>
        <v xml:space="preserve">users/ year </v>
      </c>
      <c r="D17" s="98">
        <f>M9</f>
        <v>0</v>
      </c>
      <c r="E17" s="96" t="s">
        <v>89</v>
      </c>
      <c r="F17" s="96" t="s">
        <v>19</v>
      </c>
      <c r="G17" s="96">
        <f>N9</f>
        <v>2024</v>
      </c>
      <c r="H17" s="98" t="s">
        <v>15</v>
      </c>
      <c r="I17" s="97">
        <f>P9</f>
        <v>22500</v>
      </c>
    </row>
    <row r="18" spans="1:9" x14ac:dyDescent="0.25">
      <c r="I18" s="87">
        <f>SUM(I14:I17)</f>
        <v>175990</v>
      </c>
    </row>
  </sheetData>
  <mergeCells count="30">
    <mergeCell ref="H4:I4"/>
    <mergeCell ref="A4:A5"/>
    <mergeCell ref="B4:B5"/>
    <mergeCell ref="C4:C5"/>
    <mergeCell ref="D4:F4"/>
    <mergeCell ref="G4:G5"/>
    <mergeCell ref="Q4:Q5"/>
    <mergeCell ref="A6:A9"/>
    <mergeCell ref="B6:B7"/>
    <mergeCell ref="C6:C7"/>
    <mergeCell ref="D6:D7"/>
    <mergeCell ref="E6:E7"/>
    <mergeCell ref="F6:F7"/>
    <mergeCell ref="G6:G7"/>
    <mergeCell ref="J6:J7"/>
    <mergeCell ref="J4:J5"/>
    <mergeCell ref="K4:K5"/>
    <mergeCell ref="L4:L5"/>
    <mergeCell ref="M4:N4"/>
    <mergeCell ref="O4:O5"/>
    <mergeCell ref="P4:P5"/>
    <mergeCell ref="K6:K7"/>
    <mergeCell ref="B8:B9"/>
    <mergeCell ref="C8:C9"/>
    <mergeCell ref="D8:D9"/>
    <mergeCell ref="E8:E9"/>
    <mergeCell ref="F8:F9"/>
    <mergeCell ref="G8:G9"/>
    <mergeCell ref="J8:J9"/>
    <mergeCell ref="K8:K9"/>
  </mergeCells>
  <pageMargins left="0.7" right="0.7" top="0.75" bottom="0.75" header="0.3" footer="0.3"/>
  <pageSetup paperSize="8" scale="3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EDF86-BDBF-4C31-8AAC-DB7D736880D3}">
  <dimension ref="A1:D19"/>
  <sheetViews>
    <sheetView zoomScale="80" zoomScaleNormal="80" workbookViewId="0">
      <selection activeCell="F11" sqref="F11"/>
    </sheetView>
  </sheetViews>
  <sheetFormatPr defaultRowHeight="15" x14ac:dyDescent="0.25"/>
  <cols>
    <col min="2" max="2" width="19.7109375" customWidth="1"/>
    <col min="3" max="3" width="69.42578125" customWidth="1"/>
    <col min="4" max="4" width="28.42578125" customWidth="1"/>
  </cols>
  <sheetData>
    <row r="1" spans="1:4" x14ac:dyDescent="0.25">
      <c r="A1" s="14" t="s">
        <v>38</v>
      </c>
      <c r="B1" s="14" t="s">
        <v>39</v>
      </c>
      <c r="C1" s="14" t="s">
        <v>40</v>
      </c>
    </row>
    <row r="2" spans="1:4" x14ac:dyDescent="0.25">
      <c r="A2" s="15">
        <v>1</v>
      </c>
      <c r="B2" s="16" t="s">
        <v>41</v>
      </c>
      <c r="C2" s="16" t="s">
        <v>60</v>
      </c>
    </row>
    <row r="3" spans="1:4" ht="45" x14ac:dyDescent="0.25">
      <c r="A3" s="15">
        <f>A2+1</f>
        <v>2</v>
      </c>
      <c r="B3" s="16" t="s">
        <v>43</v>
      </c>
      <c r="C3" s="17" t="s">
        <v>37</v>
      </c>
    </row>
    <row r="4" spans="1:4" x14ac:dyDescent="0.25">
      <c r="A4" s="15">
        <f t="shared" ref="A4:A19" si="0">A3+1</f>
        <v>3</v>
      </c>
      <c r="B4" s="16" t="s">
        <v>44</v>
      </c>
      <c r="C4" s="18" t="s">
        <v>30</v>
      </c>
    </row>
    <row r="5" spans="1:4" x14ac:dyDescent="0.25">
      <c r="A5" s="15">
        <f t="shared" si="0"/>
        <v>4</v>
      </c>
      <c r="B5" s="16" t="s">
        <v>45</v>
      </c>
      <c r="C5" s="19" t="s">
        <v>64</v>
      </c>
    </row>
    <row r="6" spans="1:4" x14ac:dyDescent="0.25">
      <c r="A6" s="15">
        <f t="shared" si="0"/>
        <v>5</v>
      </c>
      <c r="B6" s="16" t="s">
        <v>7</v>
      </c>
      <c r="C6" s="23">
        <v>0</v>
      </c>
    </row>
    <row r="7" spans="1:4" x14ac:dyDescent="0.25">
      <c r="A7" s="15">
        <f t="shared" si="0"/>
        <v>6</v>
      </c>
      <c r="B7" s="21" t="s">
        <v>102</v>
      </c>
      <c r="C7" s="16" t="s">
        <v>112</v>
      </c>
      <c r="D7" s="50"/>
    </row>
    <row r="8" spans="1:4" x14ac:dyDescent="0.25">
      <c r="A8" s="15">
        <f t="shared" si="0"/>
        <v>7</v>
      </c>
      <c r="B8" s="16" t="s">
        <v>8</v>
      </c>
      <c r="C8" s="21" t="s">
        <v>164</v>
      </c>
    </row>
    <row r="9" spans="1:4" x14ac:dyDescent="0.25">
      <c r="A9" s="15">
        <f t="shared" si="0"/>
        <v>8</v>
      </c>
      <c r="B9" s="16" t="s">
        <v>47</v>
      </c>
      <c r="C9" s="16" t="s">
        <v>74</v>
      </c>
    </row>
    <row r="10" spans="1:4" ht="45" x14ac:dyDescent="0.25">
      <c r="A10" s="15">
        <f t="shared" si="0"/>
        <v>9</v>
      </c>
      <c r="B10" s="16" t="s">
        <v>48</v>
      </c>
      <c r="C10" s="146" t="s">
        <v>196</v>
      </c>
    </row>
    <row r="11" spans="1:4" ht="125.25" customHeight="1" x14ac:dyDescent="0.25">
      <c r="A11" s="15">
        <f t="shared" si="0"/>
        <v>10</v>
      </c>
      <c r="B11" s="16" t="s">
        <v>49</v>
      </c>
      <c r="C11" s="70" t="s">
        <v>116</v>
      </c>
    </row>
    <row r="12" spans="1:4" x14ac:dyDescent="0.25">
      <c r="A12" s="15">
        <f t="shared" si="0"/>
        <v>11</v>
      </c>
      <c r="B12" s="16" t="s">
        <v>50</v>
      </c>
      <c r="C12" s="16" t="s">
        <v>114</v>
      </c>
    </row>
    <row r="13" spans="1:4" ht="30" x14ac:dyDescent="0.25">
      <c r="A13" s="15">
        <f t="shared" si="0"/>
        <v>12</v>
      </c>
      <c r="B13" s="16" t="s">
        <v>51</v>
      </c>
      <c r="C13" s="22" t="s">
        <v>115</v>
      </c>
    </row>
    <row r="14" spans="1:4" x14ac:dyDescent="0.25">
      <c r="A14" s="15">
        <f t="shared" si="0"/>
        <v>13</v>
      </c>
      <c r="B14" s="16" t="s">
        <v>52</v>
      </c>
      <c r="C14" s="22" t="s">
        <v>62</v>
      </c>
    </row>
    <row r="15" spans="1:4" ht="30" x14ac:dyDescent="0.25">
      <c r="A15" s="15">
        <f t="shared" si="0"/>
        <v>14</v>
      </c>
      <c r="B15" s="16" t="s">
        <v>53</v>
      </c>
      <c r="C15" s="10" t="s">
        <v>101</v>
      </c>
      <c r="D15" s="52"/>
    </row>
    <row r="16" spans="1:4" x14ac:dyDescent="0.25">
      <c r="A16" s="15">
        <f t="shared" si="0"/>
        <v>15</v>
      </c>
      <c r="B16" s="16" t="s">
        <v>54</v>
      </c>
      <c r="C16" s="16" t="s">
        <v>55</v>
      </c>
    </row>
    <row r="17" spans="1:3" ht="30" x14ac:dyDescent="0.25">
      <c r="A17" s="15">
        <f t="shared" si="0"/>
        <v>16</v>
      </c>
      <c r="B17" s="16" t="s">
        <v>56</v>
      </c>
      <c r="C17" s="16" t="s">
        <v>73</v>
      </c>
    </row>
    <row r="18" spans="1:3" ht="30" x14ac:dyDescent="0.25">
      <c r="A18" s="15">
        <f>A17+1</f>
        <v>17</v>
      </c>
      <c r="B18" s="16" t="s">
        <v>57</v>
      </c>
      <c r="C18" s="21" t="s">
        <v>132</v>
      </c>
    </row>
    <row r="19" spans="1:3" x14ac:dyDescent="0.25">
      <c r="A19" s="15">
        <f t="shared" si="0"/>
        <v>18</v>
      </c>
      <c r="B19" s="16" t="s">
        <v>58</v>
      </c>
      <c r="C19" s="16" t="s">
        <v>59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11487-866F-4C05-BBAD-9BEC61DE5BEF}">
  <dimension ref="A1:D19"/>
  <sheetViews>
    <sheetView zoomScale="80" zoomScaleNormal="80" workbookViewId="0">
      <selection activeCell="M10" sqref="M10"/>
    </sheetView>
  </sheetViews>
  <sheetFormatPr defaultRowHeight="15" x14ac:dyDescent="0.25"/>
  <cols>
    <col min="1" max="1" width="7.140625" bestFit="1" customWidth="1"/>
    <col min="2" max="2" width="18.5703125" bestFit="1" customWidth="1"/>
    <col min="3" max="3" width="69" customWidth="1"/>
    <col min="4" max="4" width="26.42578125" customWidth="1"/>
  </cols>
  <sheetData>
    <row r="1" spans="1:4" x14ac:dyDescent="0.25">
      <c r="A1" s="14" t="s">
        <v>38</v>
      </c>
      <c r="B1" s="14" t="s">
        <v>39</v>
      </c>
      <c r="C1" s="14" t="s">
        <v>40</v>
      </c>
    </row>
    <row r="2" spans="1:4" x14ac:dyDescent="0.25">
      <c r="A2" s="15">
        <v>1</v>
      </c>
      <c r="B2" s="16" t="s">
        <v>41</v>
      </c>
      <c r="C2" s="16" t="s">
        <v>60</v>
      </c>
    </row>
    <row r="3" spans="1:4" ht="60" x14ac:dyDescent="0.25">
      <c r="A3" s="15">
        <f>A2+1</f>
        <v>2</v>
      </c>
      <c r="B3" s="16" t="s">
        <v>43</v>
      </c>
      <c r="C3" s="71" t="s">
        <v>117</v>
      </c>
    </row>
    <row r="4" spans="1:4" x14ac:dyDescent="0.25">
      <c r="A4" s="15">
        <f t="shared" ref="A4:A19" si="0">A3+1</f>
        <v>3</v>
      </c>
      <c r="B4" s="16" t="s">
        <v>44</v>
      </c>
      <c r="C4" s="18" t="s">
        <v>30</v>
      </c>
    </row>
    <row r="5" spans="1:4" x14ac:dyDescent="0.25">
      <c r="A5" s="15">
        <f t="shared" si="0"/>
        <v>4</v>
      </c>
      <c r="B5" s="16" t="s">
        <v>45</v>
      </c>
      <c r="C5" s="19" t="s">
        <v>64</v>
      </c>
    </row>
    <row r="6" spans="1:4" x14ac:dyDescent="0.25">
      <c r="A6" s="15">
        <f t="shared" si="0"/>
        <v>5</v>
      </c>
      <c r="B6" s="16" t="s">
        <v>7</v>
      </c>
      <c r="C6" s="23">
        <v>0</v>
      </c>
    </row>
    <row r="7" spans="1:4" ht="58.5" customHeight="1" x14ac:dyDescent="0.25">
      <c r="A7" s="15">
        <f t="shared" si="0"/>
        <v>6</v>
      </c>
      <c r="B7" s="21" t="s">
        <v>102</v>
      </c>
      <c r="C7" s="16" t="s">
        <v>113</v>
      </c>
      <c r="D7" s="50"/>
    </row>
    <row r="8" spans="1:4" x14ac:dyDescent="0.25">
      <c r="A8" s="15">
        <f t="shared" si="0"/>
        <v>7</v>
      </c>
      <c r="B8" s="16" t="s">
        <v>8</v>
      </c>
      <c r="C8" s="21" t="s">
        <v>164</v>
      </c>
    </row>
    <row r="9" spans="1:4" x14ac:dyDescent="0.25">
      <c r="A9" s="15">
        <f t="shared" si="0"/>
        <v>8</v>
      </c>
      <c r="B9" s="16" t="s">
        <v>47</v>
      </c>
      <c r="C9" s="16" t="s">
        <v>74</v>
      </c>
    </row>
    <row r="10" spans="1:4" ht="45" x14ac:dyDescent="0.25">
      <c r="A10" s="15">
        <f t="shared" si="0"/>
        <v>9</v>
      </c>
      <c r="B10" s="16" t="s">
        <v>48</v>
      </c>
      <c r="C10" s="146" t="s">
        <v>196</v>
      </c>
    </row>
    <row r="11" spans="1:4" ht="240" x14ac:dyDescent="0.25">
      <c r="A11" s="15">
        <f t="shared" si="0"/>
        <v>10</v>
      </c>
      <c r="B11" s="16" t="s">
        <v>49</v>
      </c>
      <c r="C11" s="70" t="s">
        <v>127</v>
      </c>
    </row>
    <row r="12" spans="1:4" x14ac:dyDescent="0.25">
      <c r="A12" s="15">
        <f t="shared" si="0"/>
        <v>11</v>
      </c>
      <c r="B12" s="16" t="s">
        <v>50</v>
      </c>
      <c r="C12" s="16" t="s">
        <v>114</v>
      </c>
    </row>
    <row r="13" spans="1:4" ht="30" x14ac:dyDescent="0.25">
      <c r="A13" s="15">
        <f t="shared" si="0"/>
        <v>12</v>
      </c>
      <c r="B13" s="16" t="s">
        <v>51</v>
      </c>
      <c r="C13" s="22" t="s">
        <v>115</v>
      </c>
    </row>
    <row r="14" spans="1:4" x14ac:dyDescent="0.25">
      <c r="A14" s="15">
        <f t="shared" si="0"/>
        <v>13</v>
      </c>
      <c r="B14" s="16" t="s">
        <v>52</v>
      </c>
      <c r="C14" s="22" t="s">
        <v>62</v>
      </c>
    </row>
    <row r="15" spans="1:4" ht="30" x14ac:dyDescent="0.25">
      <c r="A15" s="15">
        <f t="shared" si="0"/>
        <v>14</v>
      </c>
      <c r="B15" s="16" t="s">
        <v>53</v>
      </c>
      <c r="C15" s="10" t="s">
        <v>101</v>
      </c>
      <c r="D15" s="52"/>
    </row>
    <row r="16" spans="1:4" x14ac:dyDescent="0.25">
      <c r="A16" s="15">
        <f t="shared" si="0"/>
        <v>15</v>
      </c>
      <c r="B16" s="16" t="s">
        <v>54</v>
      </c>
      <c r="C16" s="16" t="s">
        <v>55</v>
      </c>
    </row>
    <row r="17" spans="1:3" ht="30" x14ac:dyDescent="0.25">
      <c r="A17" s="15">
        <f t="shared" si="0"/>
        <v>16</v>
      </c>
      <c r="B17" s="16" t="s">
        <v>56</v>
      </c>
      <c r="C17" s="16" t="s">
        <v>73</v>
      </c>
    </row>
    <row r="18" spans="1:3" ht="30" x14ac:dyDescent="0.25">
      <c r="A18" s="15">
        <f>A17+1</f>
        <v>17</v>
      </c>
      <c r="B18" s="16" t="s">
        <v>57</v>
      </c>
      <c r="C18" s="21" t="s">
        <v>132</v>
      </c>
    </row>
    <row r="19" spans="1:3" x14ac:dyDescent="0.25">
      <c r="A19" s="15">
        <f t="shared" si="0"/>
        <v>18</v>
      </c>
      <c r="B19" s="16" t="s">
        <v>58</v>
      </c>
      <c r="C19" s="16" t="s">
        <v>59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834AB-560A-410C-8D44-E74C48C7C680}">
  <dimension ref="A1:D19"/>
  <sheetViews>
    <sheetView zoomScale="80" zoomScaleNormal="80" workbookViewId="0">
      <selection activeCell="D11" sqref="D11"/>
    </sheetView>
  </sheetViews>
  <sheetFormatPr defaultColWidth="9.28515625" defaultRowHeight="15" x14ac:dyDescent="0.25"/>
  <cols>
    <col min="1" max="1" width="8" bestFit="1" customWidth="1"/>
    <col min="2" max="2" width="20.140625" bestFit="1" customWidth="1"/>
    <col min="3" max="3" width="82.28515625" customWidth="1"/>
    <col min="4" max="4" width="82.5703125" customWidth="1"/>
  </cols>
  <sheetData>
    <row r="1" spans="1:4" x14ac:dyDescent="0.25">
      <c r="A1" s="14" t="s">
        <v>38</v>
      </c>
      <c r="B1" s="54" t="s">
        <v>39</v>
      </c>
      <c r="C1" s="54" t="s">
        <v>40</v>
      </c>
      <c r="D1" s="52"/>
    </row>
    <row r="2" spans="1:4" x14ac:dyDescent="0.25">
      <c r="A2" s="15">
        <v>1</v>
      </c>
      <c r="B2" s="7" t="s">
        <v>41</v>
      </c>
      <c r="C2" s="9" t="s">
        <v>60</v>
      </c>
      <c r="D2" s="52"/>
    </row>
    <row r="3" spans="1:4" ht="45" x14ac:dyDescent="0.25">
      <c r="A3" s="15">
        <f>A2+1</f>
        <v>2</v>
      </c>
      <c r="B3" s="7" t="s">
        <v>43</v>
      </c>
      <c r="C3" s="49" t="s">
        <v>75</v>
      </c>
      <c r="D3" s="50"/>
    </row>
    <row r="4" spans="1:4" x14ac:dyDescent="0.25">
      <c r="A4" s="15">
        <f t="shared" ref="A4:A19" si="0">A3+1</f>
        <v>3</v>
      </c>
      <c r="B4" s="7" t="s">
        <v>44</v>
      </c>
      <c r="C4" s="61" t="s">
        <v>96</v>
      </c>
      <c r="D4" s="52"/>
    </row>
    <row r="5" spans="1:4" x14ac:dyDescent="0.25">
      <c r="A5" s="15">
        <f t="shared" si="0"/>
        <v>4</v>
      </c>
      <c r="B5" s="7" t="s">
        <v>45</v>
      </c>
      <c r="C5" s="7" t="s">
        <v>76</v>
      </c>
      <c r="D5" s="52"/>
    </row>
    <row r="6" spans="1:4" x14ac:dyDescent="0.25">
      <c r="A6" s="15">
        <f t="shared" si="0"/>
        <v>5</v>
      </c>
      <c r="B6" s="7" t="s">
        <v>7</v>
      </c>
      <c r="C6" s="51" t="s">
        <v>164</v>
      </c>
      <c r="D6" s="52"/>
    </row>
    <row r="7" spans="1:4" x14ac:dyDescent="0.25">
      <c r="A7" s="15">
        <f t="shared" si="0"/>
        <v>6</v>
      </c>
      <c r="B7" s="10" t="s">
        <v>102</v>
      </c>
      <c r="C7" s="49" t="s">
        <v>15</v>
      </c>
      <c r="D7" s="50"/>
    </row>
    <row r="8" spans="1:4" x14ac:dyDescent="0.25">
      <c r="A8" s="15">
        <f t="shared" si="0"/>
        <v>7</v>
      </c>
      <c r="B8" s="7" t="s">
        <v>8</v>
      </c>
      <c r="C8" s="51" t="s">
        <v>164</v>
      </c>
      <c r="D8" s="52"/>
    </row>
    <row r="9" spans="1:4" x14ac:dyDescent="0.25">
      <c r="A9" s="15">
        <f t="shared" si="0"/>
        <v>8</v>
      </c>
      <c r="B9" s="7" t="s">
        <v>47</v>
      </c>
      <c r="C9" s="7" t="s">
        <v>74</v>
      </c>
      <c r="D9" s="52"/>
    </row>
    <row r="10" spans="1:4" ht="30" x14ac:dyDescent="0.25">
      <c r="A10" s="15">
        <f t="shared" si="0"/>
        <v>9</v>
      </c>
      <c r="B10" s="7" t="s">
        <v>48</v>
      </c>
      <c r="C10" s="146" t="s">
        <v>196</v>
      </c>
      <c r="D10" s="52"/>
    </row>
    <row r="11" spans="1:4" ht="60" x14ac:dyDescent="0.25">
      <c r="A11" s="15">
        <f t="shared" si="0"/>
        <v>10</v>
      </c>
      <c r="B11" s="7" t="s">
        <v>49</v>
      </c>
      <c r="C11" s="7" t="s">
        <v>77</v>
      </c>
      <c r="D11" s="52"/>
    </row>
    <row r="12" spans="1:4" x14ac:dyDescent="0.25">
      <c r="A12" s="15">
        <f t="shared" si="0"/>
        <v>11</v>
      </c>
      <c r="B12" s="7" t="s">
        <v>50</v>
      </c>
      <c r="C12" s="7" t="s">
        <v>78</v>
      </c>
      <c r="D12" s="52"/>
    </row>
    <row r="13" spans="1:4" ht="45" x14ac:dyDescent="0.25">
      <c r="A13" s="15">
        <f t="shared" si="0"/>
        <v>12</v>
      </c>
      <c r="B13" s="7" t="s">
        <v>79</v>
      </c>
      <c r="C13" s="53" t="s">
        <v>80</v>
      </c>
      <c r="D13" s="50"/>
    </row>
    <row r="14" spans="1:4" x14ac:dyDescent="0.25">
      <c r="A14" s="15">
        <f t="shared" si="0"/>
        <v>13</v>
      </c>
      <c r="B14" s="7" t="s">
        <v>52</v>
      </c>
      <c r="C14" s="49" t="s">
        <v>81</v>
      </c>
      <c r="D14" s="52"/>
    </row>
    <row r="15" spans="1:4" ht="30" x14ac:dyDescent="0.25">
      <c r="A15" s="15">
        <f t="shared" si="0"/>
        <v>14</v>
      </c>
      <c r="B15" s="7" t="s">
        <v>53</v>
      </c>
      <c r="C15" s="10" t="s">
        <v>118</v>
      </c>
      <c r="D15" s="52"/>
    </row>
    <row r="16" spans="1:4" x14ac:dyDescent="0.25">
      <c r="A16" s="15">
        <f t="shared" si="0"/>
        <v>15</v>
      </c>
      <c r="B16" s="7" t="s">
        <v>54</v>
      </c>
      <c r="C16" s="51" t="s">
        <v>55</v>
      </c>
      <c r="D16" s="52"/>
    </row>
    <row r="17" spans="1:4" ht="30" x14ac:dyDescent="0.25">
      <c r="A17" s="15">
        <f t="shared" si="0"/>
        <v>16</v>
      </c>
      <c r="B17" s="7" t="s">
        <v>56</v>
      </c>
      <c r="C17" s="7" t="s">
        <v>82</v>
      </c>
      <c r="D17" s="52"/>
    </row>
    <row r="18" spans="1:4" x14ac:dyDescent="0.25">
      <c r="A18" s="15">
        <f>A17+1</f>
        <v>17</v>
      </c>
      <c r="B18" s="53" t="s">
        <v>57</v>
      </c>
      <c r="C18" s="10" t="s">
        <v>119</v>
      </c>
      <c r="D18" s="52"/>
    </row>
    <row r="19" spans="1:4" x14ac:dyDescent="0.25">
      <c r="A19" s="15">
        <f t="shared" si="0"/>
        <v>18</v>
      </c>
      <c r="B19" s="53" t="s">
        <v>58</v>
      </c>
      <c r="C19" s="7" t="s">
        <v>59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11B60-54C5-4263-A515-28FBE5449424}">
  <dimension ref="A1:C21"/>
  <sheetViews>
    <sheetView workbookViewId="0">
      <selection activeCell="B1" sqref="B1:B1048576"/>
    </sheetView>
  </sheetViews>
  <sheetFormatPr defaultColWidth="9.140625" defaultRowHeight="12.75" x14ac:dyDescent="0.2"/>
  <cols>
    <col min="1" max="1" width="6.42578125" style="107" bestFit="1" customWidth="1"/>
    <col min="2" max="2" width="29" style="107" bestFit="1" customWidth="1"/>
    <col min="3" max="3" width="67.28515625" style="107" customWidth="1"/>
    <col min="4" max="16384" width="9.140625" style="107"/>
  </cols>
  <sheetData>
    <row r="1" spans="1:3" x14ac:dyDescent="0.2">
      <c r="A1" s="104" t="s">
        <v>38</v>
      </c>
      <c r="B1" s="105" t="s">
        <v>39</v>
      </c>
      <c r="C1" s="106" t="s">
        <v>40</v>
      </c>
    </row>
    <row r="2" spans="1:3" x14ac:dyDescent="0.2">
      <c r="A2" s="108">
        <v>0</v>
      </c>
      <c r="B2" s="109" t="s">
        <v>161</v>
      </c>
      <c r="C2" s="110" t="s">
        <v>86</v>
      </c>
    </row>
    <row r="3" spans="1:3" x14ac:dyDescent="0.2">
      <c r="A3" s="111">
        <v>1</v>
      </c>
      <c r="B3" s="112" t="s">
        <v>41</v>
      </c>
      <c r="C3" s="113" t="s">
        <v>42</v>
      </c>
    </row>
    <row r="4" spans="1:3" ht="48.75" customHeight="1" x14ac:dyDescent="0.2">
      <c r="A4" s="111">
        <v>2</v>
      </c>
      <c r="B4" s="112" t="s">
        <v>43</v>
      </c>
      <c r="C4" s="114" t="s">
        <v>151</v>
      </c>
    </row>
    <row r="5" spans="1:3" x14ac:dyDescent="0.2">
      <c r="A5" s="111">
        <v>3</v>
      </c>
      <c r="B5" s="115" t="s">
        <v>44</v>
      </c>
      <c r="C5" s="116" t="s">
        <v>154</v>
      </c>
    </row>
    <row r="6" spans="1:3" x14ac:dyDescent="0.2">
      <c r="A6" s="111">
        <v>4</v>
      </c>
      <c r="B6" s="115" t="s">
        <v>45</v>
      </c>
      <c r="C6" s="116" t="s">
        <v>162</v>
      </c>
    </row>
    <row r="7" spans="1:3" x14ac:dyDescent="0.2">
      <c r="A7" s="111">
        <v>5</v>
      </c>
      <c r="B7" s="115" t="s">
        <v>7</v>
      </c>
      <c r="C7" s="117" t="s">
        <v>163</v>
      </c>
    </row>
    <row r="8" spans="1:3" x14ac:dyDescent="0.2">
      <c r="A8" s="111">
        <v>6</v>
      </c>
      <c r="B8" s="115" t="s">
        <v>102</v>
      </c>
      <c r="C8" s="117" t="s">
        <v>163</v>
      </c>
    </row>
    <row r="9" spans="1:3" x14ac:dyDescent="0.2">
      <c r="A9" s="111">
        <v>7</v>
      </c>
      <c r="B9" s="115" t="s">
        <v>8</v>
      </c>
      <c r="C9" s="116" t="s">
        <v>164</v>
      </c>
    </row>
    <row r="10" spans="1:3" x14ac:dyDescent="0.2">
      <c r="A10" s="111">
        <v>8</v>
      </c>
      <c r="B10" s="115" t="s">
        <v>47</v>
      </c>
      <c r="C10" s="116" t="s">
        <v>74</v>
      </c>
    </row>
    <row r="11" spans="1:3" ht="38.25" x14ac:dyDescent="0.2">
      <c r="A11" s="111">
        <v>9</v>
      </c>
      <c r="B11" s="115" t="s">
        <v>48</v>
      </c>
      <c r="C11" s="147" t="s">
        <v>196</v>
      </c>
    </row>
    <row r="12" spans="1:3" ht="125.25" customHeight="1" x14ac:dyDescent="0.2">
      <c r="A12" s="111">
        <v>10</v>
      </c>
      <c r="B12" s="115" t="s">
        <v>49</v>
      </c>
      <c r="C12" s="114" t="s">
        <v>165</v>
      </c>
    </row>
    <row r="13" spans="1:3" x14ac:dyDescent="0.2">
      <c r="A13" s="111">
        <v>11</v>
      </c>
      <c r="B13" s="115" t="s">
        <v>50</v>
      </c>
      <c r="C13" s="116" t="s">
        <v>103</v>
      </c>
    </row>
    <row r="14" spans="1:3" x14ac:dyDescent="0.2">
      <c r="A14" s="111">
        <v>12</v>
      </c>
      <c r="B14" s="115" t="s">
        <v>51</v>
      </c>
      <c r="C14" s="116" t="s">
        <v>166</v>
      </c>
    </row>
    <row r="15" spans="1:3" x14ac:dyDescent="0.2">
      <c r="A15" s="111">
        <v>13</v>
      </c>
      <c r="B15" s="115" t="s">
        <v>52</v>
      </c>
      <c r="C15" s="114"/>
    </row>
    <row r="16" spans="1:3" ht="37.5" customHeight="1" x14ac:dyDescent="0.2">
      <c r="A16" s="236">
        <v>14</v>
      </c>
      <c r="B16" s="237" t="s">
        <v>53</v>
      </c>
      <c r="C16" s="238" t="s">
        <v>100</v>
      </c>
    </row>
    <row r="17" spans="1:3" x14ac:dyDescent="0.2">
      <c r="A17" s="236"/>
      <c r="B17" s="237"/>
      <c r="C17" s="238"/>
    </row>
    <row r="18" spans="1:3" ht="17.25" customHeight="1" x14ac:dyDescent="0.2">
      <c r="A18" s="111">
        <v>15</v>
      </c>
      <c r="B18" s="115" t="s">
        <v>54</v>
      </c>
      <c r="C18" s="114" t="s">
        <v>167</v>
      </c>
    </row>
    <row r="19" spans="1:3" ht="21.75" customHeight="1" x14ac:dyDescent="0.2">
      <c r="A19" s="111">
        <v>16</v>
      </c>
      <c r="B19" s="118" t="s">
        <v>56</v>
      </c>
      <c r="C19" s="116" t="s">
        <v>61</v>
      </c>
    </row>
    <row r="20" spans="1:3" x14ac:dyDescent="0.2">
      <c r="A20" s="111">
        <v>17</v>
      </c>
      <c r="B20" s="115" t="s">
        <v>57</v>
      </c>
      <c r="C20" s="116" t="s">
        <v>168</v>
      </c>
    </row>
    <row r="21" spans="1:3" x14ac:dyDescent="0.2">
      <c r="A21" s="111">
        <f t="shared" ref="A21" si="0">A20+1</f>
        <v>18</v>
      </c>
      <c r="B21" s="115" t="s">
        <v>58</v>
      </c>
      <c r="C21" s="115" t="s">
        <v>59</v>
      </c>
    </row>
  </sheetData>
  <mergeCells count="3">
    <mergeCell ref="A16:A17"/>
    <mergeCell ref="B16:B17"/>
    <mergeCell ref="C16:C17"/>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11394-99BD-4B83-8CA6-C4C24B6C7784}">
  <dimension ref="A1:C21"/>
  <sheetViews>
    <sheetView workbookViewId="0">
      <selection activeCell="C12" sqref="C12"/>
    </sheetView>
  </sheetViews>
  <sheetFormatPr defaultRowHeight="15" x14ac:dyDescent="0.25"/>
  <cols>
    <col min="1" max="1" width="6.42578125" bestFit="1" customWidth="1"/>
    <col min="2" max="2" width="29" bestFit="1" customWidth="1"/>
    <col min="3" max="3" width="54.7109375" customWidth="1"/>
  </cols>
  <sheetData>
    <row r="1" spans="1:3" x14ac:dyDescent="0.25">
      <c r="A1" s="104" t="s">
        <v>38</v>
      </c>
      <c r="B1" s="105" t="s">
        <v>39</v>
      </c>
      <c r="C1" s="106" t="s">
        <v>40</v>
      </c>
    </row>
    <row r="2" spans="1:3" x14ac:dyDescent="0.25">
      <c r="A2" s="108">
        <v>0</v>
      </c>
      <c r="B2" s="109" t="s">
        <v>161</v>
      </c>
      <c r="C2" s="110" t="s">
        <v>86</v>
      </c>
    </row>
    <row r="3" spans="1:3" x14ac:dyDescent="0.25">
      <c r="A3" s="111">
        <v>1</v>
      </c>
      <c r="B3" s="112" t="s">
        <v>41</v>
      </c>
      <c r="C3" s="113" t="s">
        <v>42</v>
      </c>
    </row>
    <row r="4" spans="1:3" ht="48.75" customHeight="1" x14ac:dyDescent="0.25">
      <c r="A4" s="111">
        <v>2</v>
      </c>
      <c r="B4" s="112" t="s">
        <v>43</v>
      </c>
      <c r="C4" s="114" t="s">
        <v>159</v>
      </c>
    </row>
    <row r="5" spans="1:3" x14ac:dyDescent="0.25">
      <c r="A5" s="111">
        <v>3</v>
      </c>
      <c r="B5" s="115" t="s">
        <v>44</v>
      </c>
      <c r="C5" s="116" t="s">
        <v>169</v>
      </c>
    </row>
    <row r="6" spans="1:3" x14ac:dyDescent="0.25">
      <c r="A6" s="111">
        <v>4</v>
      </c>
      <c r="B6" s="115" t="s">
        <v>45</v>
      </c>
      <c r="C6" s="116" t="s">
        <v>162</v>
      </c>
    </row>
    <row r="7" spans="1:3" x14ac:dyDescent="0.25">
      <c r="A7" s="111">
        <v>5</v>
      </c>
      <c r="B7" s="115" t="s">
        <v>7</v>
      </c>
      <c r="C7" s="117" t="s">
        <v>163</v>
      </c>
    </row>
    <row r="8" spans="1:3" x14ac:dyDescent="0.25">
      <c r="A8" s="111">
        <v>6</v>
      </c>
      <c r="B8" s="115" t="s">
        <v>102</v>
      </c>
      <c r="C8" s="117" t="s">
        <v>163</v>
      </c>
    </row>
    <row r="9" spans="1:3" x14ac:dyDescent="0.25">
      <c r="A9" s="111">
        <v>7</v>
      </c>
      <c r="B9" s="115" t="s">
        <v>8</v>
      </c>
      <c r="C9" s="116" t="s">
        <v>164</v>
      </c>
    </row>
    <row r="10" spans="1:3" x14ac:dyDescent="0.25">
      <c r="A10" s="111">
        <v>8</v>
      </c>
      <c r="B10" s="115" t="s">
        <v>47</v>
      </c>
      <c r="C10" s="116" t="s">
        <v>74</v>
      </c>
    </row>
    <row r="11" spans="1:3" ht="38.25" x14ac:dyDescent="0.25">
      <c r="A11" s="111">
        <v>9</v>
      </c>
      <c r="B11" s="115" t="s">
        <v>48</v>
      </c>
      <c r="C11" s="147" t="s">
        <v>196</v>
      </c>
    </row>
    <row r="12" spans="1:3" ht="139.5" customHeight="1" x14ac:dyDescent="0.25">
      <c r="A12" s="111">
        <v>10</v>
      </c>
      <c r="B12" s="115" t="s">
        <v>49</v>
      </c>
      <c r="C12" s="114" t="s">
        <v>170</v>
      </c>
    </row>
    <row r="13" spans="1:3" x14ac:dyDescent="0.25">
      <c r="A13" s="111">
        <v>11</v>
      </c>
      <c r="B13" s="115" t="s">
        <v>50</v>
      </c>
      <c r="C13" s="116" t="s">
        <v>103</v>
      </c>
    </row>
    <row r="14" spans="1:3" x14ac:dyDescent="0.25">
      <c r="A14" s="111">
        <v>12</v>
      </c>
      <c r="B14" s="115" t="s">
        <v>51</v>
      </c>
      <c r="C14" s="116" t="s">
        <v>166</v>
      </c>
    </row>
    <row r="15" spans="1:3" x14ac:dyDescent="0.25">
      <c r="A15" s="111">
        <v>13</v>
      </c>
      <c r="B15" s="115" t="s">
        <v>52</v>
      </c>
      <c r="C15" s="114" t="s">
        <v>62</v>
      </c>
    </row>
    <row r="16" spans="1:3" ht="37.5" customHeight="1" x14ac:dyDescent="0.25">
      <c r="A16" s="236">
        <v>14</v>
      </c>
      <c r="B16" s="237" t="s">
        <v>53</v>
      </c>
      <c r="C16" s="238" t="s">
        <v>100</v>
      </c>
    </row>
    <row r="17" spans="1:3" x14ac:dyDescent="0.25">
      <c r="A17" s="236"/>
      <c r="B17" s="237"/>
      <c r="C17" s="238"/>
    </row>
    <row r="18" spans="1:3" ht="17.25" customHeight="1" x14ac:dyDescent="0.25">
      <c r="A18" s="111">
        <v>15</v>
      </c>
      <c r="B18" s="115" t="s">
        <v>54</v>
      </c>
      <c r="C18" s="114" t="s">
        <v>167</v>
      </c>
    </row>
    <row r="19" spans="1:3" ht="21.75" customHeight="1" x14ac:dyDescent="0.25">
      <c r="A19" s="111">
        <v>16</v>
      </c>
      <c r="B19" s="118" t="s">
        <v>56</v>
      </c>
      <c r="C19" s="116" t="s">
        <v>61</v>
      </c>
    </row>
    <row r="20" spans="1:3" ht="25.5" x14ac:dyDescent="0.25">
      <c r="A20" s="111">
        <v>17</v>
      </c>
      <c r="B20" s="115" t="s">
        <v>57</v>
      </c>
      <c r="C20" s="114" t="s">
        <v>171</v>
      </c>
    </row>
    <row r="21" spans="1:3" x14ac:dyDescent="0.25">
      <c r="A21" s="111">
        <f t="shared" ref="A21" si="0">A20+1</f>
        <v>18</v>
      </c>
      <c r="B21" s="115" t="s">
        <v>58</v>
      </c>
      <c r="C21" s="115" t="s">
        <v>59</v>
      </c>
    </row>
  </sheetData>
  <mergeCells count="3">
    <mergeCell ref="A16:A17"/>
    <mergeCell ref="B16:B17"/>
    <mergeCell ref="C16:C17"/>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03210-DA65-44A1-8F3B-7D5D1C8C0772}">
  <dimension ref="A1:C21"/>
  <sheetViews>
    <sheetView workbookViewId="0">
      <selection activeCell="H11" sqref="H11"/>
    </sheetView>
  </sheetViews>
  <sheetFormatPr defaultRowHeight="15" x14ac:dyDescent="0.25"/>
  <cols>
    <col min="1" max="1" width="6.42578125" bestFit="1" customWidth="1"/>
    <col min="2" max="2" width="23.5703125" bestFit="1" customWidth="1"/>
    <col min="3" max="3" width="86.28515625" customWidth="1"/>
  </cols>
  <sheetData>
    <row r="1" spans="1:3" x14ac:dyDescent="0.25">
      <c r="A1" s="119" t="s">
        <v>38</v>
      </c>
      <c r="B1" s="112" t="s">
        <v>39</v>
      </c>
      <c r="C1" s="113" t="s">
        <v>40</v>
      </c>
    </row>
    <row r="2" spans="1:3" x14ac:dyDescent="0.25">
      <c r="A2" s="111">
        <v>0</v>
      </c>
      <c r="B2" s="115" t="s">
        <v>161</v>
      </c>
      <c r="C2" s="116" t="s">
        <v>86</v>
      </c>
    </row>
    <row r="3" spans="1:3" x14ac:dyDescent="0.25">
      <c r="A3" s="111">
        <v>1</v>
      </c>
      <c r="B3" s="112" t="s">
        <v>41</v>
      </c>
      <c r="C3" s="116" t="s">
        <v>60</v>
      </c>
    </row>
    <row r="4" spans="1:3" ht="25.5" x14ac:dyDescent="0.25">
      <c r="A4" s="111">
        <v>2</v>
      </c>
      <c r="B4" s="112" t="s">
        <v>43</v>
      </c>
      <c r="C4" s="114" t="s">
        <v>160</v>
      </c>
    </row>
    <row r="5" spans="1:3" x14ac:dyDescent="0.25">
      <c r="A5" s="111">
        <v>3</v>
      </c>
      <c r="B5" s="115" t="s">
        <v>44</v>
      </c>
      <c r="C5" s="116" t="s">
        <v>30</v>
      </c>
    </row>
    <row r="6" spans="1:3" x14ac:dyDescent="0.25">
      <c r="A6" s="111">
        <v>4</v>
      </c>
      <c r="B6" s="115" t="s">
        <v>45</v>
      </c>
      <c r="C6" s="116" t="s">
        <v>76</v>
      </c>
    </row>
    <row r="7" spans="1:3" x14ac:dyDescent="0.25">
      <c r="A7" s="111">
        <v>5</v>
      </c>
      <c r="B7" s="115" t="s">
        <v>7</v>
      </c>
      <c r="C7" s="117" t="s">
        <v>163</v>
      </c>
    </row>
    <row r="8" spans="1:3" x14ac:dyDescent="0.25">
      <c r="A8" s="111">
        <v>6</v>
      </c>
      <c r="B8" s="115" t="s">
        <v>102</v>
      </c>
      <c r="C8" s="116" t="s">
        <v>104</v>
      </c>
    </row>
    <row r="9" spans="1:3" x14ac:dyDescent="0.25">
      <c r="A9" s="111">
        <v>7</v>
      </c>
      <c r="B9" s="115" t="s">
        <v>8</v>
      </c>
      <c r="C9" s="116" t="s">
        <v>164</v>
      </c>
    </row>
    <row r="10" spans="1:3" x14ac:dyDescent="0.25">
      <c r="A10" s="111">
        <v>8</v>
      </c>
      <c r="B10" s="115" t="s">
        <v>47</v>
      </c>
      <c r="C10" s="116" t="s">
        <v>74</v>
      </c>
    </row>
    <row r="11" spans="1:3" ht="25.5" x14ac:dyDescent="0.25">
      <c r="A11" s="111">
        <v>9</v>
      </c>
      <c r="B11" s="115" t="s">
        <v>48</v>
      </c>
      <c r="C11" s="147" t="s">
        <v>196</v>
      </c>
    </row>
    <row r="12" spans="1:3" ht="99" customHeight="1" x14ac:dyDescent="0.25">
      <c r="A12" s="111">
        <v>10</v>
      </c>
      <c r="B12" s="115" t="s">
        <v>49</v>
      </c>
      <c r="C12" s="114" t="s">
        <v>172</v>
      </c>
    </row>
    <row r="13" spans="1:3" x14ac:dyDescent="0.25">
      <c r="A13" s="111">
        <v>11</v>
      </c>
      <c r="B13" s="115" t="s">
        <v>50</v>
      </c>
      <c r="C13" s="116" t="s">
        <v>103</v>
      </c>
    </row>
    <row r="14" spans="1:3" x14ac:dyDescent="0.25">
      <c r="A14" s="111">
        <v>12</v>
      </c>
      <c r="B14" s="115" t="s">
        <v>51</v>
      </c>
      <c r="C14" s="116" t="s">
        <v>173</v>
      </c>
    </row>
    <row r="15" spans="1:3" ht="25.5" x14ac:dyDescent="0.25">
      <c r="A15" s="111">
        <v>13</v>
      </c>
      <c r="B15" s="115" t="s">
        <v>52</v>
      </c>
      <c r="C15" s="114" t="s">
        <v>174</v>
      </c>
    </row>
    <row r="16" spans="1:3" ht="24" customHeight="1" x14ac:dyDescent="0.25">
      <c r="A16" s="236">
        <v>14</v>
      </c>
      <c r="B16" s="237" t="s">
        <v>53</v>
      </c>
      <c r="C16" s="114" t="s">
        <v>175</v>
      </c>
    </row>
    <row r="17" spans="1:3" x14ac:dyDescent="0.25">
      <c r="A17" s="236"/>
      <c r="B17" s="237"/>
      <c r="C17" s="114" t="s">
        <v>176</v>
      </c>
    </row>
    <row r="18" spans="1:3" x14ac:dyDescent="0.25">
      <c r="A18" s="111">
        <v>15</v>
      </c>
      <c r="B18" s="115" t="s">
        <v>54</v>
      </c>
      <c r="C18" s="114" t="s">
        <v>167</v>
      </c>
    </row>
    <row r="19" spans="1:3" ht="32.25" customHeight="1" x14ac:dyDescent="0.25">
      <c r="A19" s="111">
        <v>16</v>
      </c>
      <c r="B19" s="118" t="s">
        <v>56</v>
      </c>
      <c r="C19" s="116" t="s">
        <v>66</v>
      </c>
    </row>
    <row r="20" spans="1:3" x14ac:dyDescent="0.25">
      <c r="A20" s="111">
        <v>17</v>
      </c>
      <c r="B20" s="115" t="s">
        <v>57</v>
      </c>
      <c r="C20" s="114" t="s">
        <v>177</v>
      </c>
    </row>
    <row r="21" spans="1:3" x14ac:dyDescent="0.25">
      <c r="A21" s="111">
        <f t="shared" ref="A21" si="0">A20+1</f>
        <v>18</v>
      </c>
      <c r="B21" s="115" t="s">
        <v>58</v>
      </c>
      <c r="C21" s="115" t="s">
        <v>59</v>
      </c>
    </row>
  </sheetData>
  <mergeCells count="2">
    <mergeCell ref="A16:A17"/>
    <mergeCell ref="B16:B1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Q63"/>
  <sheetViews>
    <sheetView zoomScale="60" zoomScaleNormal="60" workbookViewId="0">
      <selection activeCell="AB7" sqref="AB7"/>
    </sheetView>
  </sheetViews>
  <sheetFormatPr defaultColWidth="8.7109375" defaultRowHeight="15" x14ac:dyDescent="0.25"/>
  <cols>
    <col min="1" max="1" width="26.7109375" style="24" customWidth="1"/>
    <col min="2" max="2" width="36.28515625" style="24" customWidth="1"/>
    <col min="3" max="3" width="16.5703125" style="24" bestFit="1" customWidth="1"/>
    <col min="4" max="4" width="44.28515625" style="24" customWidth="1"/>
    <col min="5" max="5" width="17.5703125" style="24" bestFit="1" customWidth="1"/>
    <col min="6" max="6" width="14" style="24" bestFit="1" customWidth="1"/>
    <col min="7" max="7" width="19.28515625" style="24" customWidth="1"/>
    <col min="8" max="8" width="15.5703125" style="24" bestFit="1" customWidth="1"/>
    <col min="9" max="9" width="42.28515625" style="24" customWidth="1"/>
    <col min="10" max="10" width="17.5703125" style="24" bestFit="1" customWidth="1"/>
    <col min="11" max="11" width="10.28515625" style="24" customWidth="1"/>
    <col min="12" max="12" width="10.42578125" style="24" bestFit="1" customWidth="1"/>
    <col min="13" max="13" width="10" style="24" bestFit="1" customWidth="1"/>
    <col min="14" max="14" width="11" style="24" customWidth="1"/>
    <col min="15" max="15" width="14.7109375" style="24" bestFit="1" customWidth="1"/>
    <col min="16" max="16" width="14.85546875" style="24" bestFit="1" customWidth="1"/>
    <col min="17" max="17" width="14.28515625" style="24" bestFit="1" customWidth="1"/>
    <col min="18" max="16384" width="8.7109375" style="24"/>
  </cols>
  <sheetData>
    <row r="1" spans="1:17" s="72" customFormat="1" x14ac:dyDescent="0.25">
      <c r="A1" s="99" t="s">
        <v>148</v>
      </c>
    </row>
    <row r="2" spans="1:17" s="72" customFormat="1" x14ac:dyDescent="0.25">
      <c r="A2" s="72" t="s">
        <v>197</v>
      </c>
      <c r="B2" s="73"/>
      <c r="C2" s="73"/>
      <c r="D2" s="73"/>
      <c r="E2" s="73"/>
      <c r="F2" s="73"/>
      <c r="G2" s="73"/>
      <c r="H2" s="73"/>
      <c r="I2" s="74"/>
    </row>
    <row r="3" spans="1:17" ht="15.75" thickBot="1" x14ac:dyDescent="0.3">
      <c r="A3" s="37" t="s">
        <v>109</v>
      </c>
      <c r="B3" s="36"/>
      <c r="C3" s="38"/>
      <c r="D3" s="39"/>
      <c r="E3" s="39"/>
      <c r="F3" s="39"/>
      <c r="G3" s="39"/>
    </row>
    <row r="4" spans="1:17" x14ac:dyDescent="0.25">
      <c r="A4" s="220" t="s">
        <v>20</v>
      </c>
      <c r="B4" s="222" t="s">
        <v>21</v>
      </c>
      <c r="C4" s="224" t="s">
        <v>0</v>
      </c>
      <c r="D4" s="200" t="s">
        <v>1</v>
      </c>
      <c r="E4" s="200"/>
      <c r="F4" s="200"/>
      <c r="G4" s="200" t="s">
        <v>2</v>
      </c>
      <c r="H4" s="204" t="s">
        <v>3</v>
      </c>
      <c r="I4" s="204"/>
      <c r="J4" s="200" t="s">
        <v>4</v>
      </c>
      <c r="K4" s="204" t="s">
        <v>5</v>
      </c>
      <c r="L4" s="200" t="s">
        <v>6</v>
      </c>
      <c r="M4" s="200" t="s">
        <v>7</v>
      </c>
      <c r="N4" s="200"/>
      <c r="O4" s="200" t="s">
        <v>102</v>
      </c>
      <c r="P4" s="200" t="s">
        <v>8</v>
      </c>
      <c r="Q4" s="251" t="s">
        <v>9</v>
      </c>
    </row>
    <row r="5" spans="1:17" ht="45" x14ac:dyDescent="0.25">
      <c r="A5" s="221"/>
      <c r="B5" s="223"/>
      <c r="C5" s="225"/>
      <c r="D5" s="1" t="s">
        <v>10</v>
      </c>
      <c r="E5" s="1" t="s">
        <v>22</v>
      </c>
      <c r="F5" s="1" t="s">
        <v>23</v>
      </c>
      <c r="G5" s="201"/>
      <c r="H5" s="2" t="s">
        <v>11</v>
      </c>
      <c r="I5" s="3" t="s">
        <v>12</v>
      </c>
      <c r="J5" s="201"/>
      <c r="K5" s="206"/>
      <c r="L5" s="201"/>
      <c r="M5" s="4" t="s">
        <v>13</v>
      </c>
      <c r="N5" s="4" t="s">
        <v>14</v>
      </c>
      <c r="O5" s="201"/>
      <c r="P5" s="201"/>
      <c r="Q5" s="252"/>
    </row>
    <row r="6" spans="1:17" ht="120" x14ac:dyDescent="0.25">
      <c r="A6" s="253" t="s">
        <v>178</v>
      </c>
      <c r="B6" s="214">
        <f>+F6</f>
        <v>12680000</v>
      </c>
      <c r="C6" s="217">
        <v>12680000</v>
      </c>
      <c r="D6" s="188" t="s">
        <v>97</v>
      </c>
      <c r="E6" s="191">
        <v>0</v>
      </c>
      <c r="F6" s="194">
        <f>+E6+C6</f>
        <v>12680000</v>
      </c>
      <c r="G6" s="191">
        <f>+F6</f>
        <v>12680000</v>
      </c>
      <c r="H6" s="31" t="s">
        <v>17</v>
      </c>
      <c r="I6" s="32" t="s">
        <v>24</v>
      </c>
      <c r="J6" s="197" t="s">
        <v>27</v>
      </c>
      <c r="K6" s="207" t="s">
        <v>26</v>
      </c>
      <c r="L6" s="31" t="s">
        <v>16</v>
      </c>
      <c r="M6" s="31">
        <v>0</v>
      </c>
      <c r="N6" s="31" t="s">
        <v>15</v>
      </c>
      <c r="O6" s="56">
        <v>2000000</v>
      </c>
      <c r="P6" s="43">
        <v>12680000</v>
      </c>
      <c r="Q6" s="254" t="s">
        <v>28</v>
      </c>
    </row>
    <row r="7" spans="1:17" ht="105" x14ac:dyDescent="0.25">
      <c r="A7" s="255"/>
      <c r="B7" s="215"/>
      <c r="C7" s="218"/>
      <c r="D7" s="189"/>
      <c r="E7" s="192"/>
      <c r="F7" s="195"/>
      <c r="G7" s="192"/>
      <c r="H7" s="33" t="s">
        <v>18</v>
      </c>
      <c r="I7" s="33" t="s">
        <v>25</v>
      </c>
      <c r="J7" s="198"/>
      <c r="K7" s="208"/>
      <c r="L7" s="32" t="s">
        <v>124</v>
      </c>
      <c r="M7" s="46" t="s">
        <v>125</v>
      </c>
      <c r="N7" s="32" t="s">
        <v>123</v>
      </c>
      <c r="O7" s="34" t="s">
        <v>15</v>
      </c>
      <c r="P7" s="46" t="s">
        <v>126</v>
      </c>
      <c r="Q7" s="256" t="s">
        <v>28</v>
      </c>
    </row>
    <row r="8" spans="1:17" ht="93" customHeight="1" x14ac:dyDescent="0.25">
      <c r="A8" s="257"/>
      <c r="B8" s="216"/>
      <c r="C8" s="219"/>
      <c r="D8" s="190"/>
      <c r="E8" s="193"/>
      <c r="F8" s="196"/>
      <c r="G8" s="193"/>
      <c r="H8" s="33" t="s">
        <v>18</v>
      </c>
      <c r="I8" s="33" t="s">
        <v>128</v>
      </c>
      <c r="J8" s="199"/>
      <c r="K8" s="209"/>
      <c r="L8" s="67" t="s">
        <v>96</v>
      </c>
      <c r="M8" s="35">
        <v>0</v>
      </c>
      <c r="N8" s="67">
        <v>2025</v>
      </c>
      <c r="O8" s="34" t="s">
        <v>15</v>
      </c>
      <c r="P8" s="35">
        <v>600</v>
      </c>
      <c r="Q8" s="256" t="s">
        <v>28</v>
      </c>
    </row>
    <row r="9" spans="1:17" ht="45" x14ac:dyDescent="0.25">
      <c r="A9" s="258" t="s">
        <v>179</v>
      </c>
      <c r="B9" s="231">
        <f>+F9</f>
        <v>3896750</v>
      </c>
      <c r="C9" s="230">
        <v>3896750</v>
      </c>
      <c r="D9" s="228" t="s">
        <v>98</v>
      </c>
      <c r="E9" s="227">
        <v>0</v>
      </c>
      <c r="F9" s="226">
        <f>+E9+C9</f>
        <v>3896750</v>
      </c>
      <c r="G9" s="226">
        <f>+F9</f>
        <v>3896750</v>
      </c>
      <c r="H9" s="33" t="s">
        <v>35</v>
      </c>
      <c r="I9" s="33" t="s">
        <v>34</v>
      </c>
      <c r="J9" s="203" t="s">
        <v>27</v>
      </c>
      <c r="K9" s="205" t="s">
        <v>26</v>
      </c>
      <c r="L9" s="31" t="s">
        <v>16</v>
      </c>
      <c r="M9" s="35">
        <v>0</v>
      </c>
      <c r="N9" s="32" t="s">
        <v>15</v>
      </c>
      <c r="O9" s="35">
        <v>0</v>
      </c>
      <c r="P9" s="35">
        <v>3896750</v>
      </c>
      <c r="Q9" s="259" t="s">
        <v>29</v>
      </c>
    </row>
    <row r="10" spans="1:17" ht="107.45" customHeight="1" x14ac:dyDescent="0.25">
      <c r="A10" s="258"/>
      <c r="B10" s="231"/>
      <c r="C10" s="230"/>
      <c r="D10" s="229"/>
      <c r="E10" s="227"/>
      <c r="F10" s="226"/>
      <c r="G10" s="226"/>
      <c r="H10" s="33" t="s">
        <v>18</v>
      </c>
      <c r="I10" s="33" t="s">
        <v>33</v>
      </c>
      <c r="J10" s="203"/>
      <c r="K10" s="205"/>
      <c r="L10" s="31" t="s">
        <v>30</v>
      </c>
      <c r="M10" s="35">
        <v>0</v>
      </c>
      <c r="N10" s="32">
        <v>2025</v>
      </c>
      <c r="O10" s="35" t="s">
        <v>15</v>
      </c>
      <c r="P10" s="35">
        <v>85</v>
      </c>
      <c r="Q10" s="260" t="s">
        <v>68</v>
      </c>
    </row>
    <row r="11" spans="1:17" ht="45" x14ac:dyDescent="0.25">
      <c r="A11" s="258"/>
      <c r="B11" s="231">
        <f>+F11</f>
        <v>1603250</v>
      </c>
      <c r="C11" s="230">
        <v>1603250</v>
      </c>
      <c r="D11" s="228" t="s">
        <v>99</v>
      </c>
      <c r="E11" s="227">
        <v>0</v>
      </c>
      <c r="F11" s="226">
        <f>+E11+C11</f>
        <v>1603250</v>
      </c>
      <c r="G11" s="226">
        <f>+F11</f>
        <v>1603250</v>
      </c>
      <c r="H11" s="33" t="s">
        <v>35</v>
      </c>
      <c r="I11" s="33" t="s">
        <v>32</v>
      </c>
      <c r="J11" s="205" t="s">
        <v>31</v>
      </c>
      <c r="K11" s="205"/>
      <c r="L11" s="31" t="s">
        <v>16</v>
      </c>
      <c r="M11" s="35">
        <v>0</v>
      </c>
      <c r="N11" s="32" t="s">
        <v>15</v>
      </c>
      <c r="O11" s="35">
        <v>0</v>
      </c>
      <c r="P11" s="35">
        <v>1603250</v>
      </c>
      <c r="Q11" s="259" t="s">
        <v>29</v>
      </c>
    </row>
    <row r="12" spans="1:17" ht="60" x14ac:dyDescent="0.25">
      <c r="A12" s="258"/>
      <c r="B12" s="231"/>
      <c r="C12" s="230"/>
      <c r="D12" s="229"/>
      <c r="E12" s="227"/>
      <c r="F12" s="226"/>
      <c r="G12" s="226"/>
      <c r="H12" s="33" t="s">
        <v>18</v>
      </c>
      <c r="I12" s="33" t="s">
        <v>33</v>
      </c>
      <c r="J12" s="205"/>
      <c r="K12" s="205"/>
      <c r="L12" s="31" t="s">
        <v>30</v>
      </c>
      <c r="M12" s="35">
        <v>0</v>
      </c>
      <c r="N12" s="32">
        <v>2025</v>
      </c>
      <c r="O12" s="35" t="s">
        <v>15</v>
      </c>
      <c r="P12" s="35">
        <v>85</v>
      </c>
      <c r="Q12" s="260" t="s">
        <v>68</v>
      </c>
    </row>
    <row r="13" spans="1:17" ht="60" x14ac:dyDescent="0.25">
      <c r="A13" s="258" t="s">
        <v>180</v>
      </c>
      <c r="B13" s="231">
        <f>+F13</f>
        <v>13177987</v>
      </c>
      <c r="C13" s="230">
        <v>11690250</v>
      </c>
      <c r="D13" s="229" t="s">
        <v>120</v>
      </c>
      <c r="E13" s="232">
        <f>ROUND((C13/0.95*0.05)+(C6/0.95*0.05)+(C9/0.95*0.05),0)</f>
        <v>1487737</v>
      </c>
      <c r="F13" s="233">
        <f>+C13+E13</f>
        <v>13177987</v>
      </c>
      <c r="G13" s="234">
        <f>+F13</f>
        <v>13177987</v>
      </c>
      <c r="H13" s="33" t="s">
        <v>35</v>
      </c>
      <c r="I13" s="33" t="s">
        <v>72</v>
      </c>
      <c r="J13" s="203" t="s">
        <v>27</v>
      </c>
      <c r="K13" s="205" t="s">
        <v>26</v>
      </c>
      <c r="L13" s="31" t="s">
        <v>16</v>
      </c>
      <c r="M13" s="35">
        <v>0</v>
      </c>
      <c r="N13" s="32" t="s">
        <v>15</v>
      </c>
      <c r="O13" s="35">
        <v>0</v>
      </c>
      <c r="P13" s="130">
        <v>12305526</v>
      </c>
      <c r="Q13" s="256" t="s">
        <v>28</v>
      </c>
    </row>
    <row r="14" spans="1:17" ht="117" customHeight="1" x14ac:dyDescent="0.25">
      <c r="A14" s="258"/>
      <c r="B14" s="231"/>
      <c r="C14" s="230"/>
      <c r="D14" s="229"/>
      <c r="E14" s="232"/>
      <c r="F14" s="233"/>
      <c r="G14" s="234"/>
      <c r="H14" s="33" t="s">
        <v>18</v>
      </c>
      <c r="I14" s="29" t="s">
        <v>37</v>
      </c>
      <c r="J14" s="203"/>
      <c r="K14" s="205"/>
      <c r="L14" s="31" t="s">
        <v>30</v>
      </c>
      <c r="M14" s="35">
        <v>0</v>
      </c>
      <c r="N14" s="32">
        <v>2025</v>
      </c>
      <c r="O14" s="32" t="s">
        <v>15</v>
      </c>
      <c r="P14" s="35">
        <v>100</v>
      </c>
      <c r="Q14" s="259" t="s">
        <v>28</v>
      </c>
    </row>
    <row r="15" spans="1:17" ht="136.15" customHeight="1" x14ac:dyDescent="0.25">
      <c r="A15" s="258"/>
      <c r="B15" s="231"/>
      <c r="C15" s="230"/>
      <c r="D15" s="229"/>
      <c r="E15" s="232"/>
      <c r="F15" s="233"/>
      <c r="G15" s="234"/>
      <c r="H15" s="33" t="s">
        <v>18</v>
      </c>
      <c r="I15" s="32" t="s">
        <v>117</v>
      </c>
      <c r="J15" s="203"/>
      <c r="K15" s="205"/>
      <c r="L15" s="31" t="s">
        <v>30</v>
      </c>
      <c r="M15" s="35">
        <v>0</v>
      </c>
      <c r="N15" s="32">
        <v>2025</v>
      </c>
      <c r="O15" s="32" t="s">
        <v>15</v>
      </c>
      <c r="P15" s="35">
        <v>75</v>
      </c>
      <c r="Q15" s="259" t="s">
        <v>28</v>
      </c>
    </row>
    <row r="16" spans="1:17" ht="190.9" customHeight="1" x14ac:dyDescent="0.25">
      <c r="A16" s="258"/>
      <c r="B16" s="231">
        <f>+F16</f>
        <v>9085083</v>
      </c>
      <c r="C16" s="230">
        <v>4809750</v>
      </c>
      <c r="D16" s="229" t="s">
        <v>120</v>
      </c>
      <c r="E16" s="235">
        <f>ROUND((C16/0.6*0.4)+(C11/0.6*0.4),0)</f>
        <v>4275333</v>
      </c>
      <c r="F16" s="233">
        <f>+C16+E16</f>
        <v>9085083</v>
      </c>
      <c r="G16" s="233">
        <f>+F16</f>
        <v>9085083</v>
      </c>
      <c r="H16" s="33" t="s">
        <v>35</v>
      </c>
      <c r="I16" s="32" t="s">
        <v>36</v>
      </c>
      <c r="J16" s="205" t="s">
        <v>31</v>
      </c>
      <c r="K16" s="205"/>
      <c r="L16" s="31" t="s">
        <v>16</v>
      </c>
      <c r="M16" s="35">
        <v>0</v>
      </c>
      <c r="N16" s="32" t="s">
        <v>15</v>
      </c>
      <c r="O16" s="35">
        <v>0</v>
      </c>
      <c r="P16" s="35">
        <v>8016250</v>
      </c>
      <c r="Q16" s="256" t="s">
        <v>28</v>
      </c>
    </row>
    <row r="17" spans="1:17" ht="118.15" customHeight="1" x14ac:dyDescent="0.25">
      <c r="A17" s="258"/>
      <c r="B17" s="231"/>
      <c r="C17" s="230"/>
      <c r="D17" s="229"/>
      <c r="E17" s="235"/>
      <c r="F17" s="233"/>
      <c r="G17" s="233"/>
      <c r="H17" s="33" t="s">
        <v>18</v>
      </c>
      <c r="I17" s="29" t="s">
        <v>37</v>
      </c>
      <c r="J17" s="205"/>
      <c r="K17" s="205"/>
      <c r="L17" s="31" t="s">
        <v>30</v>
      </c>
      <c r="M17" s="35">
        <v>0</v>
      </c>
      <c r="N17" s="32">
        <v>2025</v>
      </c>
      <c r="O17" s="32" t="s">
        <v>15</v>
      </c>
      <c r="P17" s="35">
        <v>100</v>
      </c>
      <c r="Q17" s="259" t="s">
        <v>28</v>
      </c>
    </row>
    <row r="18" spans="1:17" ht="155.44999999999999" customHeight="1" x14ac:dyDescent="0.25">
      <c r="A18" s="258"/>
      <c r="B18" s="231"/>
      <c r="C18" s="230"/>
      <c r="D18" s="229"/>
      <c r="E18" s="235"/>
      <c r="F18" s="233"/>
      <c r="G18" s="233"/>
      <c r="H18" s="33" t="s">
        <v>18</v>
      </c>
      <c r="I18" s="32" t="s">
        <v>117</v>
      </c>
      <c r="J18" s="205"/>
      <c r="K18" s="205"/>
      <c r="L18" s="31" t="s">
        <v>30</v>
      </c>
      <c r="M18" s="35">
        <v>0</v>
      </c>
      <c r="N18" s="32">
        <v>2025</v>
      </c>
      <c r="O18" s="32" t="s">
        <v>15</v>
      </c>
      <c r="P18" s="35">
        <v>75</v>
      </c>
      <c r="Q18" s="259" t="s">
        <v>28</v>
      </c>
    </row>
    <row r="19" spans="1:17" ht="386.65" customHeight="1" x14ac:dyDescent="0.25">
      <c r="A19" s="261" t="s">
        <v>181</v>
      </c>
      <c r="B19" s="211">
        <f>+F19</f>
        <v>85000</v>
      </c>
      <c r="C19" s="212">
        <f>50526+474</f>
        <v>51000</v>
      </c>
      <c r="D19" s="213" t="s">
        <v>84</v>
      </c>
      <c r="E19" s="211">
        <f>ROUND((C19/0.6*0.4),0)</f>
        <v>34000</v>
      </c>
      <c r="F19" s="211">
        <f>+C19+E19</f>
        <v>85000</v>
      </c>
      <c r="G19" s="211">
        <f>+F19</f>
        <v>85000</v>
      </c>
      <c r="H19" s="27" t="s">
        <v>83</v>
      </c>
      <c r="I19" s="27" t="s">
        <v>85</v>
      </c>
      <c r="J19" s="202" t="s">
        <v>31</v>
      </c>
      <c r="K19" s="202" t="s">
        <v>86</v>
      </c>
      <c r="L19" s="27" t="s">
        <v>87</v>
      </c>
      <c r="M19" s="28">
        <v>0</v>
      </c>
      <c r="N19" s="25" t="s">
        <v>15</v>
      </c>
      <c r="O19" s="28">
        <v>0</v>
      </c>
      <c r="P19" s="48">
        <v>5</v>
      </c>
      <c r="Q19" s="262" t="s">
        <v>28</v>
      </c>
    </row>
    <row r="20" spans="1:17" ht="134.65" customHeight="1" x14ac:dyDescent="0.25">
      <c r="A20" s="261"/>
      <c r="B20" s="211"/>
      <c r="C20" s="212"/>
      <c r="D20" s="213"/>
      <c r="E20" s="211"/>
      <c r="F20" s="211"/>
      <c r="G20" s="211"/>
      <c r="H20" s="27" t="s">
        <v>88</v>
      </c>
      <c r="I20" s="27" t="s">
        <v>75</v>
      </c>
      <c r="J20" s="202"/>
      <c r="K20" s="202"/>
      <c r="L20" s="27" t="s">
        <v>96</v>
      </c>
      <c r="M20" s="25">
        <v>42</v>
      </c>
      <c r="N20" s="25">
        <v>2020</v>
      </c>
      <c r="O20" s="25" t="s">
        <v>15</v>
      </c>
      <c r="P20" s="25">
        <v>128</v>
      </c>
      <c r="Q20" s="263" t="s">
        <v>78</v>
      </c>
    </row>
    <row r="21" spans="1:17" ht="45" x14ac:dyDescent="0.25">
      <c r="A21" s="261"/>
      <c r="B21" s="211">
        <f>+F21</f>
        <v>809474</v>
      </c>
      <c r="C21" s="212">
        <f>752000+17000</f>
        <v>769000</v>
      </c>
      <c r="D21" s="213"/>
      <c r="E21" s="211">
        <f>ROUND((C21/0.95*0.05),0)</f>
        <v>40474</v>
      </c>
      <c r="F21" s="211">
        <f>+C21+E21</f>
        <v>809474</v>
      </c>
      <c r="G21" s="211">
        <f>+F21</f>
        <v>809474</v>
      </c>
      <c r="H21" s="27" t="s">
        <v>83</v>
      </c>
      <c r="I21" s="27" t="s">
        <v>85</v>
      </c>
      <c r="J21" s="202" t="s">
        <v>89</v>
      </c>
      <c r="K21" s="210" t="s">
        <v>86</v>
      </c>
      <c r="L21" s="27" t="s">
        <v>87</v>
      </c>
      <c r="M21" s="28">
        <v>0</v>
      </c>
      <c r="N21" s="25" t="s">
        <v>15</v>
      </c>
      <c r="O21" s="28">
        <v>0</v>
      </c>
      <c r="P21" s="26">
        <v>47</v>
      </c>
      <c r="Q21" s="263" t="s">
        <v>28</v>
      </c>
    </row>
    <row r="22" spans="1:17" ht="158.44999999999999" customHeight="1" x14ac:dyDescent="0.25">
      <c r="A22" s="261"/>
      <c r="B22" s="211"/>
      <c r="C22" s="212"/>
      <c r="D22" s="213"/>
      <c r="E22" s="211"/>
      <c r="F22" s="211"/>
      <c r="G22" s="211"/>
      <c r="H22" s="27" t="s">
        <v>88</v>
      </c>
      <c r="I22" s="27" t="s">
        <v>75</v>
      </c>
      <c r="J22" s="202"/>
      <c r="K22" s="210"/>
      <c r="L22" s="63" t="s">
        <v>96</v>
      </c>
      <c r="M22" s="64">
        <v>373</v>
      </c>
      <c r="N22" s="65">
        <v>2020</v>
      </c>
      <c r="O22" s="65" t="s">
        <v>90</v>
      </c>
      <c r="P22" s="66">
        <v>688</v>
      </c>
      <c r="Q22" s="264" t="s">
        <v>78</v>
      </c>
    </row>
    <row r="23" spans="1:17" s="102" customFormat="1" ht="369" customHeight="1" x14ac:dyDescent="0.25">
      <c r="A23" s="265" t="s">
        <v>182</v>
      </c>
      <c r="B23" s="186">
        <f>C23+C26</f>
        <v>49270000</v>
      </c>
      <c r="C23" s="181">
        <v>6405100</v>
      </c>
      <c r="D23" s="187" t="s">
        <v>149</v>
      </c>
      <c r="E23" s="181">
        <f>ROUND((C23/0.6*0.4),0)</f>
        <v>4270067</v>
      </c>
      <c r="F23" s="181">
        <f>C23+E23</f>
        <v>10675167</v>
      </c>
      <c r="G23" s="181">
        <f>F23</f>
        <v>10675167</v>
      </c>
      <c r="H23" s="100" t="s">
        <v>150</v>
      </c>
      <c r="I23" s="100" t="s">
        <v>151</v>
      </c>
      <c r="J23" s="176" t="s">
        <v>31</v>
      </c>
      <c r="K23" s="183" t="s">
        <v>19</v>
      </c>
      <c r="L23" s="100" t="s">
        <v>96</v>
      </c>
      <c r="M23" s="100">
        <v>0</v>
      </c>
      <c r="N23" s="100" t="s">
        <v>15</v>
      </c>
      <c r="O23" s="101">
        <v>0</v>
      </c>
      <c r="P23" s="101">
        <v>19</v>
      </c>
      <c r="Q23" s="266" t="s">
        <v>28</v>
      </c>
    </row>
    <row r="24" spans="1:17" s="102" customFormat="1" ht="135.75" customHeight="1" x14ac:dyDescent="0.25">
      <c r="A24" s="265"/>
      <c r="B24" s="186"/>
      <c r="C24" s="179"/>
      <c r="D24" s="185"/>
      <c r="E24" s="179"/>
      <c r="F24" s="179"/>
      <c r="G24" s="179"/>
      <c r="H24" s="55" t="s">
        <v>152</v>
      </c>
      <c r="I24" s="55" t="s">
        <v>153</v>
      </c>
      <c r="J24" s="182"/>
      <c r="K24" s="184"/>
      <c r="L24" s="55" t="s">
        <v>154</v>
      </c>
      <c r="M24" s="55">
        <v>0</v>
      </c>
      <c r="N24" s="55" t="s">
        <v>15</v>
      </c>
      <c r="O24" s="103">
        <v>0</v>
      </c>
      <c r="P24" s="103">
        <v>7473</v>
      </c>
      <c r="Q24" s="263" t="s">
        <v>28</v>
      </c>
    </row>
    <row r="25" spans="1:17" s="102" customFormat="1" ht="159.75" customHeight="1" x14ac:dyDescent="0.25">
      <c r="A25" s="265"/>
      <c r="B25" s="186"/>
      <c r="C25" s="179"/>
      <c r="D25" s="185"/>
      <c r="E25" s="179"/>
      <c r="F25" s="179"/>
      <c r="G25" s="179"/>
      <c r="H25" s="55" t="s">
        <v>155</v>
      </c>
      <c r="I25" s="55" t="s">
        <v>156</v>
      </c>
      <c r="J25" s="182"/>
      <c r="K25" s="184"/>
      <c r="L25" s="55" t="s">
        <v>154</v>
      </c>
      <c r="M25" s="55">
        <v>0</v>
      </c>
      <c r="N25" s="55">
        <v>2024</v>
      </c>
      <c r="O25" s="103" t="s">
        <v>15</v>
      </c>
      <c r="P25" s="103">
        <f>P24</f>
        <v>7473</v>
      </c>
      <c r="Q25" s="263" t="s">
        <v>28</v>
      </c>
    </row>
    <row r="26" spans="1:17" s="102" customFormat="1" ht="45" x14ac:dyDescent="0.25">
      <c r="A26" s="265"/>
      <c r="B26" s="186"/>
      <c r="C26" s="179">
        <v>42864900</v>
      </c>
      <c r="D26" s="180" t="s">
        <v>149</v>
      </c>
      <c r="E26" s="179">
        <f>ROUND((C26/0.95*0.05),0)</f>
        <v>2256047</v>
      </c>
      <c r="F26" s="179">
        <f>E26+C26</f>
        <v>45120947</v>
      </c>
      <c r="G26" s="179">
        <f>F26</f>
        <v>45120947</v>
      </c>
      <c r="H26" s="55" t="s">
        <v>150</v>
      </c>
      <c r="I26" s="55" t="s">
        <v>151</v>
      </c>
      <c r="J26" s="182" t="s">
        <v>157</v>
      </c>
      <c r="K26" s="184"/>
      <c r="L26" s="55" t="s">
        <v>96</v>
      </c>
      <c r="M26" s="55">
        <v>0</v>
      </c>
      <c r="N26" s="55" t="s">
        <v>15</v>
      </c>
      <c r="O26" s="103">
        <v>0</v>
      </c>
      <c r="P26" s="103">
        <v>79</v>
      </c>
      <c r="Q26" s="263" t="s">
        <v>28</v>
      </c>
    </row>
    <row r="27" spans="1:17" s="102" customFormat="1" ht="45" x14ac:dyDescent="0.25">
      <c r="A27" s="265"/>
      <c r="B27" s="186"/>
      <c r="C27" s="179"/>
      <c r="D27" s="185"/>
      <c r="E27" s="179"/>
      <c r="F27" s="179"/>
      <c r="G27" s="179"/>
      <c r="H27" s="55" t="s">
        <v>152</v>
      </c>
      <c r="I27" s="55" t="s">
        <v>153</v>
      </c>
      <c r="J27" s="182"/>
      <c r="K27" s="184"/>
      <c r="L27" s="55" t="s">
        <v>154</v>
      </c>
      <c r="M27" s="55">
        <v>0</v>
      </c>
      <c r="N27" s="55" t="s">
        <v>15</v>
      </c>
      <c r="O27" s="103">
        <v>0</v>
      </c>
      <c r="P27" s="103">
        <v>31073</v>
      </c>
      <c r="Q27" s="263" t="s">
        <v>28</v>
      </c>
    </row>
    <row r="28" spans="1:17" s="102" customFormat="1" ht="105" x14ac:dyDescent="0.25">
      <c r="A28" s="267"/>
      <c r="B28" s="178"/>
      <c r="C28" s="179"/>
      <c r="D28" s="185"/>
      <c r="E28" s="179"/>
      <c r="F28" s="179"/>
      <c r="G28" s="179"/>
      <c r="H28" s="55" t="s">
        <v>155</v>
      </c>
      <c r="I28" s="55" t="s">
        <v>156</v>
      </c>
      <c r="J28" s="182"/>
      <c r="K28" s="184"/>
      <c r="L28" s="55" t="s">
        <v>154</v>
      </c>
      <c r="M28" s="55">
        <v>0</v>
      </c>
      <c r="N28" s="55">
        <v>2024</v>
      </c>
      <c r="O28" s="103" t="s">
        <v>15</v>
      </c>
      <c r="P28" s="103">
        <f>P27</f>
        <v>31073</v>
      </c>
      <c r="Q28" s="263" t="s">
        <v>28</v>
      </c>
    </row>
    <row r="29" spans="1:17" s="102" customFormat="1" ht="156.75" customHeight="1" x14ac:dyDescent="0.25">
      <c r="A29" s="268" t="s">
        <v>183</v>
      </c>
      <c r="B29" s="177">
        <f>C29</f>
        <v>2730000</v>
      </c>
      <c r="C29" s="179">
        <v>2730000</v>
      </c>
      <c r="D29" s="180" t="s">
        <v>158</v>
      </c>
      <c r="E29" s="179">
        <f>ROUND((C29/0.95*0.05),0)</f>
        <v>143684</v>
      </c>
      <c r="F29" s="179">
        <f>E29+C29</f>
        <v>2873684</v>
      </c>
      <c r="G29" s="179">
        <f>F29</f>
        <v>2873684</v>
      </c>
      <c r="H29" s="55" t="s">
        <v>150</v>
      </c>
      <c r="I29" s="55" t="s">
        <v>159</v>
      </c>
      <c r="J29" s="182" t="s">
        <v>157</v>
      </c>
      <c r="K29" s="184"/>
      <c r="L29" s="55" t="s">
        <v>96</v>
      </c>
      <c r="M29" s="55">
        <v>0</v>
      </c>
      <c r="N29" s="55" t="s">
        <v>15</v>
      </c>
      <c r="O29" s="103">
        <v>0</v>
      </c>
      <c r="P29" s="103">
        <v>38</v>
      </c>
      <c r="Q29" s="263" t="s">
        <v>28</v>
      </c>
    </row>
    <row r="30" spans="1:17" s="102" customFormat="1" ht="105" customHeight="1" thickBot="1" x14ac:dyDescent="0.3">
      <c r="A30" s="269"/>
      <c r="B30" s="270"/>
      <c r="C30" s="271"/>
      <c r="D30" s="272"/>
      <c r="E30" s="271"/>
      <c r="F30" s="271"/>
      <c r="G30" s="271"/>
      <c r="H30" s="248" t="s">
        <v>88</v>
      </c>
      <c r="I30" s="248" t="s">
        <v>160</v>
      </c>
      <c r="J30" s="273"/>
      <c r="K30" s="274"/>
      <c r="L30" s="248" t="s">
        <v>30</v>
      </c>
      <c r="M30" s="248">
        <v>19</v>
      </c>
      <c r="N30" s="248">
        <v>2024</v>
      </c>
      <c r="O30" s="275" t="s">
        <v>15</v>
      </c>
      <c r="P30" s="275">
        <v>92</v>
      </c>
      <c r="Q30" s="276" t="s">
        <v>28</v>
      </c>
    </row>
    <row r="31" spans="1:17" s="102" customFormat="1" x14ac:dyDescent="0.25">
      <c r="A31" s="121" t="s">
        <v>91</v>
      </c>
      <c r="B31" s="122"/>
      <c r="C31" s="123">
        <f>C11+C16+C19+C23</f>
        <v>12869100</v>
      </c>
      <c r="D31" s="123"/>
      <c r="E31" s="123">
        <f t="shared" ref="E31:G31" si="0">E11+E16+E19+E23</f>
        <v>8579400</v>
      </c>
      <c r="F31" s="123">
        <f t="shared" si="0"/>
        <v>21448500</v>
      </c>
      <c r="G31" s="123">
        <f t="shared" si="0"/>
        <v>21448500</v>
      </c>
      <c r="H31" s="121"/>
      <c r="I31" s="121"/>
      <c r="J31" s="121"/>
      <c r="K31" s="125"/>
      <c r="L31" s="121"/>
      <c r="M31" s="121">
        <f>SUM(M6:M30)</f>
        <v>434</v>
      </c>
      <c r="N31" s="121"/>
      <c r="O31" s="127">
        <f t="shared" ref="O31" si="1">SUM(O6:O30)</f>
        <v>2000000</v>
      </c>
      <c r="P31" s="127">
        <f t="shared" ref="P31" si="2">SUM(P6:P30)</f>
        <v>38581084</v>
      </c>
      <c r="Q31" s="120"/>
    </row>
    <row r="32" spans="1:17" s="102" customFormat="1" x14ac:dyDescent="0.25">
      <c r="A32" s="121" t="s">
        <v>92</v>
      </c>
      <c r="B32" s="122"/>
      <c r="C32" s="123">
        <f>C6+C9+C13+C21+C26+C29</f>
        <v>74630900</v>
      </c>
      <c r="D32" s="123"/>
      <c r="E32" s="123">
        <f t="shared" ref="E32:G32" si="3">E6+E9+E13+E21+E26+E29</f>
        <v>3927942</v>
      </c>
      <c r="F32" s="123">
        <f t="shared" si="3"/>
        <v>78558842</v>
      </c>
      <c r="G32" s="123">
        <f t="shared" si="3"/>
        <v>78558842</v>
      </c>
      <c r="H32" s="121"/>
      <c r="I32" s="121"/>
      <c r="J32" s="121"/>
      <c r="K32" s="125"/>
      <c r="L32" s="121"/>
      <c r="M32" s="121"/>
      <c r="N32" s="121"/>
      <c r="O32" s="126"/>
      <c r="P32" s="126"/>
      <c r="Q32" s="120"/>
    </row>
    <row r="33" spans="1:17" s="102" customFormat="1" x14ac:dyDescent="0.25">
      <c r="A33" s="121"/>
      <c r="B33" s="122"/>
      <c r="C33" s="123">
        <f>C31+C32</f>
        <v>87500000</v>
      </c>
      <c r="D33" s="123"/>
      <c r="E33" s="123">
        <f t="shared" ref="E33:G33" si="4">E31+E32</f>
        <v>12507342</v>
      </c>
      <c r="F33" s="123">
        <f t="shared" si="4"/>
        <v>100007342</v>
      </c>
      <c r="G33" s="123">
        <f t="shared" si="4"/>
        <v>100007342</v>
      </c>
      <c r="H33" s="121"/>
      <c r="I33" s="121"/>
      <c r="J33" s="121"/>
      <c r="K33" s="125"/>
      <c r="L33" s="121"/>
      <c r="M33" s="121"/>
      <c r="N33" s="121"/>
      <c r="O33" s="126"/>
      <c r="P33" s="126"/>
      <c r="Q33" s="120"/>
    </row>
    <row r="34" spans="1:17" s="102" customFormat="1" x14ac:dyDescent="0.25">
      <c r="A34" s="121"/>
      <c r="B34" s="122"/>
      <c r="C34" s="123"/>
      <c r="D34" s="124"/>
      <c r="E34" s="123"/>
      <c r="F34" s="123"/>
      <c r="G34" s="123"/>
      <c r="H34" s="121"/>
      <c r="I34" s="121"/>
      <c r="J34" s="121"/>
      <c r="K34" s="125"/>
      <c r="L34" s="121"/>
      <c r="M34" s="121"/>
      <c r="N34" s="121"/>
      <c r="O34" s="126"/>
      <c r="P34" s="126"/>
      <c r="Q34" s="120"/>
    </row>
    <row r="35" spans="1:17" x14ac:dyDescent="0.25">
      <c r="J35" s="41"/>
    </row>
    <row r="36" spans="1:17" ht="30" x14ac:dyDescent="0.25">
      <c r="A36" s="30" t="s">
        <v>41</v>
      </c>
      <c r="B36" s="30" t="s">
        <v>43</v>
      </c>
      <c r="C36" s="30" t="s">
        <v>93</v>
      </c>
      <c r="D36" s="30" t="s">
        <v>94</v>
      </c>
      <c r="E36" s="30" t="s">
        <v>4</v>
      </c>
      <c r="F36" s="30" t="s">
        <v>5</v>
      </c>
      <c r="G36" s="30" t="s">
        <v>95</v>
      </c>
      <c r="H36" s="30" t="s">
        <v>102</v>
      </c>
      <c r="I36" s="30" t="s">
        <v>8</v>
      </c>
    </row>
    <row r="37" spans="1:17" ht="135" x14ac:dyDescent="0.25">
      <c r="A37" s="32" t="str">
        <f>+H6</f>
        <v>RCO24</v>
      </c>
      <c r="B37" s="32" t="str">
        <f>+I6</f>
        <v xml:space="preserve">Investments in new or upgraded disaster monitoring, preparedness, warning and response systems against natural disasters (investicijos į naujas arba atnaujintas gaivalinių nelaimių stebėsenos, pasirengimo joms, įspėjimo apie jas ir reagavimo į jas sistemas)
</v>
      </c>
      <c r="C37" s="32" t="str">
        <f>+L6</f>
        <v>Euro</v>
      </c>
      <c r="D37" s="32">
        <f>+M6</f>
        <v>0</v>
      </c>
      <c r="E37" s="44" t="str">
        <f>J6</f>
        <v xml:space="preserve">
 Mid-West Region</v>
      </c>
      <c r="F37" s="32" t="str">
        <f>+K6</f>
        <v xml:space="preserve">
ERDF</v>
      </c>
      <c r="G37" s="32" t="str">
        <f t="shared" ref="G37:I38" si="5">N6</f>
        <v>n/a</v>
      </c>
      <c r="H37" s="46">
        <f t="shared" si="5"/>
        <v>2000000</v>
      </c>
      <c r="I37" s="35">
        <f t="shared" si="5"/>
        <v>12680000</v>
      </c>
      <c r="K37"/>
      <c r="P37" s="42"/>
    </row>
    <row r="38" spans="1:17" ht="120" x14ac:dyDescent="0.25">
      <c r="A38" s="32" t="str">
        <f>+H7</f>
        <v>Specific result</v>
      </c>
      <c r="B38" s="32" t="str">
        <f>+I7</f>
        <v xml:space="preserve">Population benefiting from protection measures against climate related natural disaster  in not just dangerous areas (Gyventojai, kuriems taikomos apsaugos priemonės nuo su klimatu susijusios gamtos katastrofos ne tik pavojingose teritorijose)
</v>
      </c>
      <c r="C38" s="32" t="str">
        <f>+L7</f>
        <v xml:space="preserve">Persons
</v>
      </c>
      <c r="D38" s="46" t="str">
        <f>+M7</f>
        <v xml:space="preserve">1103761
</v>
      </c>
      <c r="E38" s="44" t="s">
        <v>89</v>
      </c>
      <c r="F38" s="32" t="s">
        <v>19</v>
      </c>
      <c r="G38" s="47" t="str">
        <f t="shared" si="5"/>
        <v xml:space="preserve">2020
</v>
      </c>
      <c r="H38" s="34" t="str">
        <f t="shared" si="5"/>
        <v>n/a</v>
      </c>
      <c r="I38" s="35" t="str">
        <f t="shared" si="5"/>
        <v xml:space="preserve">1317833
</v>
      </c>
    </row>
    <row r="39" spans="1:17" ht="45" x14ac:dyDescent="0.25">
      <c r="A39" s="32" t="str">
        <f t="shared" ref="A39:A49" si="6">+H9</f>
        <v>Specific output</v>
      </c>
      <c r="B39" s="32" t="str">
        <f t="shared" ref="B39:B49" si="7">+I9</f>
        <v>Investments in a multi-channel warning platform (Investicijos į daugiakanalę perspėjimo platformą)</v>
      </c>
      <c r="C39" s="32" t="str">
        <f t="shared" ref="C39:C48" si="8">+L9</f>
        <v>Euro</v>
      </c>
      <c r="D39" s="32">
        <f t="shared" ref="D39:D48" si="9">+M9</f>
        <v>0</v>
      </c>
      <c r="E39" s="44" t="s">
        <v>89</v>
      </c>
      <c r="F39" s="32" t="s">
        <v>19</v>
      </c>
      <c r="G39" s="47" t="str">
        <f t="shared" ref="G39:I40" si="10">N9</f>
        <v>n/a</v>
      </c>
      <c r="H39" s="35">
        <f t="shared" si="10"/>
        <v>0</v>
      </c>
      <c r="I39" s="35">
        <f t="shared" si="10"/>
        <v>3896750</v>
      </c>
    </row>
    <row r="40" spans="1:17" ht="75" x14ac:dyDescent="0.25">
      <c r="A40" s="32" t="str">
        <f t="shared" si="6"/>
        <v>Specific result</v>
      </c>
      <c r="B40" s="32" t="str">
        <f t="shared" si="7"/>
        <v>Share of population alerted via multi-channel warning platform in case of threat (Gyventojų, grėsmės atveju perspėjamų per daugiakanalę perspėjimo platformą, dalis)</v>
      </c>
      <c r="C40" s="32" t="str">
        <f t="shared" si="8"/>
        <v>Percent</v>
      </c>
      <c r="D40" s="32">
        <f t="shared" si="9"/>
        <v>0</v>
      </c>
      <c r="E40" s="44" t="s">
        <v>89</v>
      </c>
      <c r="F40" s="32" t="s">
        <v>19</v>
      </c>
      <c r="G40" s="32">
        <f t="shared" si="10"/>
        <v>2025</v>
      </c>
      <c r="H40" s="35" t="str">
        <f t="shared" si="10"/>
        <v>n/a</v>
      </c>
      <c r="I40" s="35">
        <f t="shared" si="10"/>
        <v>85</v>
      </c>
    </row>
    <row r="41" spans="1:17" ht="45" x14ac:dyDescent="0.25">
      <c r="A41" s="32" t="str">
        <f t="shared" si="6"/>
        <v>Specific output</v>
      </c>
      <c r="B41" s="32" t="str">
        <f t="shared" si="7"/>
        <v>Investments in a multi-channel warning platform (investicijos į daugiakanalę perspėjimo platformą)</v>
      </c>
      <c r="C41" s="32" t="str">
        <f t="shared" si="8"/>
        <v>Euro</v>
      </c>
      <c r="D41" s="32">
        <f t="shared" si="9"/>
        <v>0</v>
      </c>
      <c r="E41" s="32" t="str">
        <f>+J11</f>
        <v>Capital region</v>
      </c>
      <c r="F41" s="32" t="s">
        <v>19</v>
      </c>
      <c r="G41" s="32" t="str">
        <f t="shared" ref="G41:G49" si="11">+N11</f>
        <v>n/a</v>
      </c>
      <c r="H41" s="32">
        <f t="shared" ref="H41:H49" si="12">+O11</f>
        <v>0</v>
      </c>
      <c r="I41" s="46">
        <f t="shared" ref="I41:I49" si="13">+P11</f>
        <v>1603250</v>
      </c>
    </row>
    <row r="42" spans="1:17" ht="75" x14ac:dyDescent="0.25">
      <c r="A42" s="32" t="str">
        <f t="shared" si="6"/>
        <v>Specific result</v>
      </c>
      <c r="B42" s="32" t="str">
        <f t="shared" si="7"/>
        <v>Share of population alerted via multi-channel warning platform in case of threat (Gyventojų, grėsmės atveju perspėjamų per daugiakanalę perspėjimo platformą, dalis)</v>
      </c>
      <c r="C42" s="32" t="str">
        <f t="shared" si="8"/>
        <v>Percent</v>
      </c>
      <c r="D42" s="32">
        <f t="shared" si="9"/>
        <v>0</v>
      </c>
      <c r="E42" s="32" t="s">
        <v>31</v>
      </c>
      <c r="F42" s="32" t="s">
        <v>19</v>
      </c>
      <c r="G42" s="32">
        <f t="shared" si="11"/>
        <v>2025</v>
      </c>
      <c r="H42" s="32" t="str">
        <f t="shared" si="12"/>
        <v>n/a</v>
      </c>
      <c r="I42" s="32">
        <f t="shared" si="13"/>
        <v>85</v>
      </c>
    </row>
    <row r="43" spans="1:17" ht="60" x14ac:dyDescent="0.25">
      <c r="A43" s="32" t="str">
        <f t="shared" si="6"/>
        <v>Specific output</v>
      </c>
      <c r="B43" s="32" t="str">
        <f t="shared" si="7"/>
        <v>Investments in the preparedness of institutions ensuring public safety  (Investicijos į viešąjį  saugumą užtikrinančių institucijų parengtį)</v>
      </c>
      <c r="C43" s="32" t="str">
        <f t="shared" si="8"/>
        <v>Euro</v>
      </c>
      <c r="D43" s="32">
        <f t="shared" si="9"/>
        <v>0</v>
      </c>
      <c r="E43" s="32" t="s">
        <v>89</v>
      </c>
      <c r="F43" s="32" t="s">
        <v>19</v>
      </c>
      <c r="G43" s="32" t="str">
        <f t="shared" si="11"/>
        <v>n/a</v>
      </c>
      <c r="H43" s="32">
        <f t="shared" si="12"/>
        <v>0</v>
      </c>
      <c r="I43" s="46">
        <f t="shared" si="13"/>
        <v>12305526</v>
      </c>
    </row>
    <row r="44" spans="1:17" ht="90" x14ac:dyDescent="0.25">
      <c r="A44" s="32" t="str">
        <f t="shared" si="6"/>
        <v>Specific result</v>
      </c>
      <c r="B44" s="32" t="str">
        <f t="shared" si="7"/>
        <v>Percentage of state-protected critical infrastructure facilities with enhanced physical protection (Valstybės saugomų kritinės infrastruktūros objektų, kurių fizinė apsauga sustiprinta, dalis)</v>
      </c>
      <c r="C44" s="32" t="str">
        <f t="shared" si="8"/>
        <v>Percent</v>
      </c>
      <c r="D44" s="32">
        <f t="shared" si="9"/>
        <v>0</v>
      </c>
      <c r="E44" s="32" t="s">
        <v>89</v>
      </c>
      <c r="F44" s="32" t="s">
        <v>19</v>
      </c>
      <c r="G44" s="32">
        <f t="shared" si="11"/>
        <v>2025</v>
      </c>
      <c r="H44" s="32" t="str">
        <f t="shared" si="12"/>
        <v>n/a</v>
      </c>
      <c r="I44" s="32">
        <f t="shared" si="13"/>
        <v>100</v>
      </c>
    </row>
    <row r="45" spans="1:17" ht="120" x14ac:dyDescent="0.25">
      <c r="A45" s="32" t="str">
        <f t="shared" si="6"/>
        <v>Specific result</v>
      </c>
      <c r="B45" s="32" t="str">
        <f t="shared" si="7"/>
        <v>Level of provision of individual protective equipment to officers of the State Border Guard Service and the Public Security Service (Valstybės sienos apsaugos tarnybos ir Viešosios saugumo tarnybos pareigūnų aprūpinimo individualiomis apsaugos priemonėmis lygis)</v>
      </c>
      <c r="C45" s="32" t="str">
        <f t="shared" si="8"/>
        <v>Percent</v>
      </c>
      <c r="D45" s="32">
        <f t="shared" si="9"/>
        <v>0</v>
      </c>
      <c r="E45" s="32" t="s">
        <v>89</v>
      </c>
      <c r="F45" s="32" t="s">
        <v>19</v>
      </c>
      <c r="G45" s="32">
        <f t="shared" si="11"/>
        <v>2025</v>
      </c>
      <c r="H45" s="32" t="str">
        <f t="shared" si="12"/>
        <v>n/a</v>
      </c>
      <c r="I45" s="32">
        <f t="shared" si="13"/>
        <v>75</v>
      </c>
    </row>
    <row r="46" spans="1:17" ht="60" x14ac:dyDescent="0.25">
      <c r="A46" s="32" t="str">
        <f t="shared" si="6"/>
        <v>Specific output</v>
      </c>
      <c r="B46" s="32" t="str">
        <f t="shared" si="7"/>
        <v>Investments in the preparedness of institutions ensuring public safety  (Investicijos į viešąjį  saugumą užtikrinančių institucijų parengtį )</v>
      </c>
      <c r="C46" s="32" t="str">
        <f t="shared" si="8"/>
        <v>Euro</v>
      </c>
      <c r="D46" s="32">
        <f t="shared" si="9"/>
        <v>0</v>
      </c>
      <c r="E46" s="32" t="s">
        <v>31</v>
      </c>
      <c r="F46" s="32" t="s">
        <v>19</v>
      </c>
      <c r="G46" s="32" t="str">
        <f t="shared" si="11"/>
        <v>n/a</v>
      </c>
      <c r="H46" s="32">
        <f t="shared" si="12"/>
        <v>0</v>
      </c>
      <c r="I46" s="46">
        <f t="shared" si="13"/>
        <v>8016250</v>
      </c>
    </row>
    <row r="47" spans="1:17" ht="90" x14ac:dyDescent="0.25">
      <c r="A47" s="32" t="str">
        <f t="shared" si="6"/>
        <v>Specific result</v>
      </c>
      <c r="B47" s="32" t="str">
        <f t="shared" si="7"/>
        <v>Percentage of state-protected critical infrastructure facilities with enhanced physical protection (Valstybės saugomų kritinės infrastruktūros objektų, kurių fizinė apsauga sustiprinta, dalis)</v>
      </c>
      <c r="C47" s="32" t="str">
        <f t="shared" si="8"/>
        <v>Percent</v>
      </c>
      <c r="D47" s="32">
        <f t="shared" si="9"/>
        <v>0</v>
      </c>
      <c r="E47" s="32" t="s">
        <v>31</v>
      </c>
      <c r="F47" s="32" t="s">
        <v>19</v>
      </c>
      <c r="G47" s="32">
        <f t="shared" si="11"/>
        <v>2025</v>
      </c>
      <c r="H47" s="32" t="str">
        <f t="shared" si="12"/>
        <v>n/a</v>
      </c>
      <c r="I47" s="32">
        <f t="shared" si="13"/>
        <v>100</v>
      </c>
    </row>
    <row r="48" spans="1:17" ht="120" x14ac:dyDescent="0.25">
      <c r="A48" s="32" t="str">
        <f t="shared" si="6"/>
        <v>Specific result</v>
      </c>
      <c r="B48" s="32" t="str">
        <f t="shared" si="7"/>
        <v>Level of provision of individual protective equipment to officers of the State Border Guard Service and the Public Security Service (Valstybės sienos apsaugos tarnybos ir Viešosios saugumo tarnybos pareigūnų aprūpinimo individualiomis apsaugos priemonėmis lygis)</v>
      </c>
      <c r="C48" s="32" t="str">
        <f t="shared" si="8"/>
        <v>Percent</v>
      </c>
      <c r="D48" s="32">
        <f t="shared" si="9"/>
        <v>0</v>
      </c>
      <c r="E48" s="32" t="s">
        <v>31</v>
      </c>
      <c r="F48" s="32" t="s">
        <v>19</v>
      </c>
      <c r="G48" s="32">
        <f t="shared" si="11"/>
        <v>2025</v>
      </c>
      <c r="H48" s="32" t="str">
        <f t="shared" si="12"/>
        <v>n/a</v>
      </c>
      <c r="I48" s="32">
        <f t="shared" si="13"/>
        <v>75</v>
      </c>
    </row>
    <row r="49" spans="1:9" ht="60" x14ac:dyDescent="0.25">
      <c r="A49" s="45" t="str">
        <f t="shared" si="6"/>
        <v>RCO80</v>
      </c>
      <c r="B49" s="45" t="str">
        <f t="shared" si="7"/>
        <v>Community-led local development strategies supported (Bendruomenės inicijuotos vietos plėtros strategijos, kurioms suteikta parama)</v>
      </c>
      <c r="C49" s="45" t="str">
        <f>+L19</f>
        <v>strategies</v>
      </c>
      <c r="D49" s="46">
        <f>M19</f>
        <v>0</v>
      </c>
      <c r="E49" s="44" t="s">
        <v>31</v>
      </c>
      <c r="F49" s="128" t="s">
        <v>19</v>
      </c>
      <c r="G49" s="32" t="str">
        <f t="shared" si="11"/>
        <v>n/a</v>
      </c>
      <c r="H49" s="46">
        <f t="shared" si="12"/>
        <v>0</v>
      </c>
      <c r="I49" s="46">
        <f t="shared" si="13"/>
        <v>5</v>
      </c>
    </row>
    <row r="50" spans="1:9" ht="60" x14ac:dyDescent="0.25">
      <c r="A50" s="45" t="str">
        <f>+H21</f>
        <v>RCO80</v>
      </c>
      <c r="B50" s="45" t="str">
        <f>+I21</f>
        <v>Community-led local development strategies supported (Bendruomenės inicijuotos vietos plėtros strategijos, kurioms suteikta parama)</v>
      </c>
      <c r="C50" s="45" t="str">
        <f>+L21</f>
        <v>strategies</v>
      </c>
      <c r="D50" s="46">
        <f>M21</f>
        <v>0</v>
      </c>
      <c r="E50" s="44" t="s">
        <v>89</v>
      </c>
      <c r="F50" s="128" t="s">
        <v>19</v>
      </c>
      <c r="G50" s="32" t="str">
        <f>+N21</f>
        <v>n/a</v>
      </c>
      <c r="H50" s="46">
        <f>+O21</f>
        <v>0</v>
      </c>
      <c r="I50" s="46">
        <f>+P21</f>
        <v>47</v>
      </c>
    </row>
    <row r="51" spans="1:9" ht="90" x14ac:dyDescent="0.25">
      <c r="A51" s="45" t="str">
        <f>+H20</f>
        <v>specific result</v>
      </c>
      <c r="B51" s="45" t="str">
        <f>+I20</f>
        <v xml:space="preserve">Stakeholders involved in the preparation and implementation of CLLD (Pilietinės visuomenės ir privačiojo sektoriaus subjektai, dalyvavę rengiant ir (ar) įgyvendinant BIVP strategijas)   </v>
      </c>
      <c r="C51" s="45" t="str">
        <f>+L20</f>
        <v>Number</v>
      </c>
      <c r="D51" s="32">
        <f>M20</f>
        <v>42</v>
      </c>
      <c r="E51" s="44" t="s">
        <v>31</v>
      </c>
      <c r="F51" s="128" t="s">
        <v>19</v>
      </c>
      <c r="G51" s="32">
        <f>N20</f>
        <v>2020</v>
      </c>
      <c r="H51" s="32" t="str">
        <f>O20</f>
        <v>n/a</v>
      </c>
      <c r="I51" s="46">
        <f>+P20</f>
        <v>128</v>
      </c>
    </row>
    <row r="52" spans="1:9" ht="90" x14ac:dyDescent="0.25">
      <c r="A52" s="45" t="str">
        <f>+H22</f>
        <v>specific result</v>
      </c>
      <c r="B52" s="45" t="str">
        <f>+I22</f>
        <v xml:space="preserve">Stakeholders involved in the preparation and implementation of CLLD (Pilietinės visuomenės ir privačiojo sektoriaus subjektai, dalyvavę rengiant ir (ar) įgyvendinant BIVP strategijas)   </v>
      </c>
      <c r="C52" s="45" t="str">
        <f>+L22</f>
        <v>Number</v>
      </c>
      <c r="D52" s="46">
        <f>M22</f>
        <v>373</v>
      </c>
      <c r="E52" s="44" t="s">
        <v>89</v>
      </c>
      <c r="F52" s="128" t="s">
        <v>19</v>
      </c>
      <c r="G52" s="32">
        <f>N22</f>
        <v>2020</v>
      </c>
      <c r="H52" s="46" t="str">
        <f>O22</f>
        <v xml:space="preserve"> n/a</v>
      </c>
      <c r="I52" s="46">
        <f>P22</f>
        <v>688</v>
      </c>
    </row>
    <row r="53" spans="1:9" ht="80.650000000000006" customHeight="1" x14ac:dyDescent="0.25">
      <c r="A53" s="55" t="str">
        <f>+H8</f>
        <v>Specific result</v>
      </c>
      <c r="B53" s="55" t="s">
        <v>128</v>
      </c>
      <c r="C53" s="45" t="str">
        <f>+L8</f>
        <v>Number</v>
      </c>
      <c r="D53" s="46">
        <f>+M8</f>
        <v>0</v>
      </c>
      <c r="E53" s="44" t="s">
        <v>89</v>
      </c>
      <c r="F53" s="32" t="s">
        <v>19</v>
      </c>
      <c r="G53" s="32">
        <f>+N8</f>
        <v>2025</v>
      </c>
      <c r="H53" s="45" t="str">
        <f t="shared" ref="H53:I53" si="14">+O8</f>
        <v>n/a</v>
      </c>
      <c r="I53" s="46">
        <f t="shared" si="14"/>
        <v>600</v>
      </c>
    </row>
    <row r="54" spans="1:9" ht="80.650000000000006" customHeight="1" x14ac:dyDescent="0.25">
      <c r="A54" s="84" t="str">
        <f>H23</f>
        <v>specific output</v>
      </c>
      <c r="B54" s="55" t="str">
        <f>I23</f>
        <v>Multi-purpose shelters built or renovated (naujos arba modernizuotos daugiatikslės priedangos)</v>
      </c>
      <c r="C54" s="55" t="str">
        <f>L23</f>
        <v>Number</v>
      </c>
      <c r="D54" s="55">
        <f>M23</f>
        <v>0</v>
      </c>
      <c r="E54" s="55" t="s">
        <v>31</v>
      </c>
      <c r="F54" s="55" t="s">
        <v>19</v>
      </c>
      <c r="G54" s="32" t="str">
        <f>N23</f>
        <v>n/a</v>
      </c>
      <c r="H54" s="45">
        <f>O23</f>
        <v>0</v>
      </c>
      <c r="I54" s="46">
        <f>P23</f>
        <v>19</v>
      </c>
    </row>
    <row r="55" spans="1:9" ht="80.650000000000006" customHeight="1" x14ac:dyDescent="0.25">
      <c r="A55" s="84" t="str">
        <f>H24</f>
        <v>RCO29</v>
      </c>
      <c r="B55" s="55" t="str">
        <f>I24</f>
        <v>Capacity of multi-purpose shelters built or renovated (naujų ar modernizuotų daugiatikslių priedangų talpumas)</v>
      </c>
      <c r="C55" s="55" t="str">
        <f t="shared" ref="C55:C61" si="15">L24</f>
        <v>Persons</v>
      </c>
      <c r="D55" s="55">
        <f t="shared" ref="D55:D61" si="16">M24</f>
        <v>0</v>
      </c>
      <c r="E55" s="55" t="str">
        <f>J23</f>
        <v>Capital region</v>
      </c>
      <c r="F55" s="55" t="s">
        <v>19</v>
      </c>
      <c r="G55" s="32" t="str">
        <f t="shared" ref="G55:G61" si="17">N24</f>
        <v>n/a</v>
      </c>
      <c r="H55" s="45">
        <f t="shared" ref="H55:I55" si="18">O24</f>
        <v>0</v>
      </c>
      <c r="I55" s="46">
        <f t="shared" si="18"/>
        <v>7473</v>
      </c>
    </row>
    <row r="56" spans="1:9" ht="120" x14ac:dyDescent="0.25">
      <c r="A56" s="129" t="str">
        <f>H28</f>
        <v>RCR96</v>
      </c>
      <c r="B56" s="29" t="str">
        <f>I28</f>
        <v>Population benefiting from protection measures against non-climate related natural risks and risks related to human activities (gyventojai, galintys pasinaudoti apsaugos nuo su klimatu nesusijusios gamtinio pavojaus rizikos ir nuo su žmogaus veikla susijusios rizikos priemonėmis)</v>
      </c>
      <c r="C56" s="55" t="str">
        <f t="shared" si="15"/>
        <v>Persons</v>
      </c>
      <c r="D56" s="55">
        <f t="shared" si="16"/>
        <v>0</v>
      </c>
      <c r="E56" s="55" t="s">
        <v>31</v>
      </c>
      <c r="F56" s="55" t="s">
        <v>19</v>
      </c>
      <c r="G56" s="32">
        <f t="shared" si="17"/>
        <v>2024</v>
      </c>
      <c r="H56" s="45" t="str">
        <f t="shared" ref="H56:I56" si="19">O25</f>
        <v>n/a</v>
      </c>
      <c r="I56" s="46">
        <f t="shared" si="19"/>
        <v>7473</v>
      </c>
    </row>
    <row r="57" spans="1:9" ht="45" x14ac:dyDescent="0.25">
      <c r="A57" s="129" t="str">
        <f t="shared" ref="A57:B61" si="20">H26</f>
        <v>specific output</v>
      </c>
      <c r="B57" s="29" t="str">
        <f t="shared" si="20"/>
        <v>Multi-purpose shelters built or renovated (naujos arba modernizuotos daugiatikslės priedangos)</v>
      </c>
      <c r="C57" s="55" t="str">
        <f t="shared" si="15"/>
        <v>Number</v>
      </c>
      <c r="D57" s="55">
        <f t="shared" si="16"/>
        <v>0</v>
      </c>
      <c r="E57" s="55" t="s">
        <v>89</v>
      </c>
      <c r="F57" s="55" t="s">
        <v>19</v>
      </c>
      <c r="G57" s="32" t="str">
        <f t="shared" si="17"/>
        <v>n/a</v>
      </c>
      <c r="H57" s="45">
        <f t="shared" ref="H57:I57" si="21">O26</f>
        <v>0</v>
      </c>
      <c r="I57" s="46">
        <f t="shared" si="21"/>
        <v>79</v>
      </c>
    </row>
    <row r="58" spans="1:9" ht="60" x14ac:dyDescent="0.25">
      <c r="A58" s="129" t="str">
        <f t="shared" si="20"/>
        <v>RCO29</v>
      </c>
      <c r="B58" s="29" t="str">
        <f t="shared" si="20"/>
        <v>Capacity of multi-purpose shelters built or renovated (naujų ar modernizuotų daugiatikslių priedangų talpumas)</v>
      </c>
      <c r="C58" s="55" t="str">
        <f t="shared" si="15"/>
        <v>Persons</v>
      </c>
      <c r="D58" s="55">
        <f t="shared" si="16"/>
        <v>0</v>
      </c>
      <c r="E58" s="85" t="str">
        <f>J26</f>
        <v>Mid-West region</v>
      </c>
      <c r="F58" s="55" t="s">
        <v>19</v>
      </c>
      <c r="G58" s="32" t="str">
        <f t="shared" si="17"/>
        <v>n/a</v>
      </c>
      <c r="H58" s="45">
        <f t="shared" ref="H58:I58" si="22">O27</f>
        <v>0</v>
      </c>
      <c r="I58" s="46">
        <f t="shared" si="22"/>
        <v>31073</v>
      </c>
    </row>
    <row r="59" spans="1:9" ht="120" x14ac:dyDescent="0.25">
      <c r="A59" s="129" t="str">
        <f t="shared" si="20"/>
        <v>RCR96</v>
      </c>
      <c r="B59" s="29" t="str">
        <f t="shared" si="20"/>
        <v>Population benefiting from protection measures against non-climate related natural risks and risks related to human activities (gyventojai, galintys pasinaudoti apsaugos nuo su klimatu nesusijusios gamtinio pavojaus rizikos ir nuo su žmogaus veikla susijusios rizikos priemonėmis)</v>
      </c>
      <c r="C59" s="55" t="str">
        <f t="shared" si="15"/>
        <v>Persons</v>
      </c>
      <c r="D59" s="55">
        <f t="shared" si="16"/>
        <v>0</v>
      </c>
      <c r="E59" s="55" t="s">
        <v>89</v>
      </c>
      <c r="F59" s="55" t="s">
        <v>19</v>
      </c>
      <c r="G59" s="32">
        <f t="shared" si="17"/>
        <v>2024</v>
      </c>
      <c r="H59" s="45" t="str">
        <f t="shared" ref="H59:I59" si="23">O28</f>
        <v>n/a</v>
      </c>
      <c r="I59" s="46">
        <f t="shared" si="23"/>
        <v>31073</v>
      </c>
    </row>
    <row r="60" spans="1:9" ht="60" x14ac:dyDescent="0.25">
      <c r="A60" s="129" t="str">
        <f t="shared" si="20"/>
        <v>specific output</v>
      </c>
      <c r="B60" s="29" t="str">
        <f t="shared" si="20"/>
        <v>Modernized municipal emergency operations centers (modernizuoti savivaldybių ekstremaliųjų situacijų operacijų centrai)</v>
      </c>
      <c r="C60" s="55" t="str">
        <f t="shared" si="15"/>
        <v>Number</v>
      </c>
      <c r="D60" s="55">
        <f t="shared" si="16"/>
        <v>0</v>
      </c>
      <c r="E60" s="55" t="s">
        <v>89</v>
      </c>
      <c r="F60" s="55" t="s">
        <v>19</v>
      </c>
      <c r="G60" s="32" t="str">
        <f t="shared" si="17"/>
        <v>n/a</v>
      </c>
      <c r="H60" s="45">
        <f t="shared" ref="H60:I60" si="24">O29</f>
        <v>0</v>
      </c>
      <c r="I60" s="46">
        <f t="shared" si="24"/>
        <v>38</v>
      </c>
    </row>
    <row r="61" spans="1:9" ht="75" x14ac:dyDescent="0.25">
      <c r="A61" s="129" t="str">
        <f t="shared" si="20"/>
        <v>specific result</v>
      </c>
      <c r="B61" s="29" t="str">
        <f t="shared" si="20"/>
        <v>Share of municipalities with modernized emergency operations centers (savivaldybių, turinčių modernizuotus ekstremaliųjų situacijų operacijų centrus, dalis)</v>
      </c>
      <c r="C61" s="55" t="str">
        <f t="shared" si="15"/>
        <v>Percent</v>
      </c>
      <c r="D61" s="55">
        <f t="shared" si="16"/>
        <v>19</v>
      </c>
      <c r="E61" s="55" t="s">
        <v>89</v>
      </c>
      <c r="F61" s="55" t="s">
        <v>19</v>
      </c>
      <c r="G61" s="32">
        <f t="shared" si="17"/>
        <v>2024</v>
      </c>
      <c r="H61" s="45" t="str">
        <f t="shared" ref="H61:I61" si="25">O30</f>
        <v>n/a</v>
      </c>
      <c r="I61" s="46">
        <f t="shared" si="25"/>
        <v>92</v>
      </c>
    </row>
    <row r="62" spans="1:9" x14ac:dyDescent="0.25">
      <c r="C62" s="121"/>
      <c r="D62" s="24">
        <f>SUM(D37:D61)</f>
        <v>434</v>
      </c>
      <c r="H62" s="24">
        <f t="shared" ref="H62:I62" si="26">SUM(H37:H61)</f>
        <v>2000000</v>
      </c>
      <c r="I62" s="24">
        <f t="shared" si="26"/>
        <v>38581084</v>
      </c>
    </row>
    <row r="63" spans="1:9" x14ac:dyDescent="0.25">
      <c r="D63" s="24" t="b">
        <f>D62=M31</f>
        <v>1</v>
      </c>
      <c r="H63" s="24" t="b">
        <f>H62=O31</f>
        <v>1</v>
      </c>
      <c r="I63" s="24" t="b">
        <f>I62=P31</f>
        <v>1</v>
      </c>
    </row>
  </sheetData>
  <autoFilter ref="A5:Q5" xr:uid="{00000000-0001-0000-0000-000000000000}"/>
  <mergeCells count="93">
    <mergeCell ref="F13:F15"/>
    <mergeCell ref="G13:G15"/>
    <mergeCell ref="J13:J15"/>
    <mergeCell ref="K13:K18"/>
    <mergeCell ref="D16:D18"/>
    <mergeCell ref="E16:E18"/>
    <mergeCell ref="F16:F18"/>
    <mergeCell ref="G16:G18"/>
    <mergeCell ref="J16:J18"/>
    <mergeCell ref="A13:A18"/>
    <mergeCell ref="D13:D15"/>
    <mergeCell ref="E13:E15"/>
    <mergeCell ref="B13:B15"/>
    <mergeCell ref="C13:C15"/>
    <mergeCell ref="B16:B18"/>
    <mergeCell ref="C16:C18"/>
    <mergeCell ref="F11:F12"/>
    <mergeCell ref="G11:G12"/>
    <mergeCell ref="A9:A12"/>
    <mergeCell ref="E11:E12"/>
    <mergeCell ref="D11:D12"/>
    <mergeCell ref="C11:C12"/>
    <mergeCell ref="B11:B12"/>
    <mergeCell ref="B9:B10"/>
    <mergeCell ref="E9:E10"/>
    <mergeCell ref="D9:D10"/>
    <mergeCell ref="F9:F10"/>
    <mergeCell ref="G9:G10"/>
    <mergeCell ref="C9:C10"/>
    <mergeCell ref="A6:A8"/>
    <mergeCell ref="B6:B8"/>
    <mergeCell ref="C6:C8"/>
    <mergeCell ref="A4:A5"/>
    <mergeCell ref="B4:B5"/>
    <mergeCell ref="C4:C5"/>
    <mergeCell ref="F19:F20"/>
    <mergeCell ref="B21:B22"/>
    <mergeCell ref="C21:C22"/>
    <mergeCell ref="E21:E22"/>
    <mergeCell ref="F21:F22"/>
    <mergeCell ref="A19:A22"/>
    <mergeCell ref="B19:B20"/>
    <mergeCell ref="C19:C20"/>
    <mergeCell ref="D19:D22"/>
    <mergeCell ref="E19:E20"/>
    <mergeCell ref="J21:J22"/>
    <mergeCell ref="K21:K22"/>
    <mergeCell ref="G21:G22"/>
    <mergeCell ref="G19:G20"/>
    <mergeCell ref="J19:J20"/>
    <mergeCell ref="D4:F4"/>
    <mergeCell ref="G4:G5"/>
    <mergeCell ref="K19:K20"/>
    <mergeCell ref="J9:J10"/>
    <mergeCell ref="H4:I4"/>
    <mergeCell ref="J11:J12"/>
    <mergeCell ref="K9:K12"/>
    <mergeCell ref="Q4:Q5"/>
    <mergeCell ref="J4:J5"/>
    <mergeCell ref="O4:O5"/>
    <mergeCell ref="P4:P5"/>
    <mergeCell ref="K4:K5"/>
    <mergeCell ref="L4:L5"/>
    <mergeCell ref="M4:N4"/>
    <mergeCell ref="K6:K8"/>
    <mergeCell ref="D6:D8"/>
    <mergeCell ref="E6:E8"/>
    <mergeCell ref="F6:F8"/>
    <mergeCell ref="G6:G8"/>
    <mergeCell ref="J6:J8"/>
    <mergeCell ref="A23:A28"/>
    <mergeCell ref="B23:B28"/>
    <mergeCell ref="C23:C25"/>
    <mergeCell ref="D23:D25"/>
    <mergeCell ref="E23:E25"/>
    <mergeCell ref="F23:F25"/>
    <mergeCell ref="G23:G25"/>
    <mergeCell ref="J23:J25"/>
    <mergeCell ref="K23:K30"/>
    <mergeCell ref="C26:C28"/>
    <mergeCell ref="D26:D28"/>
    <mergeCell ref="E26:E28"/>
    <mergeCell ref="F26:F28"/>
    <mergeCell ref="G26:G28"/>
    <mergeCell ref="J26:J28"/>
    <mergeCell ref="F29:F30"/>
    <mergeCell ref="G29:G30"/>
    <mergeCell ref="J29:J30"/>
    <mergeCell ref="A29:A30"/>
    <mergeCell ref="B29:B30"/>
    <mergeCell ref="C29:C30"/>
    <mergeCell ref="D29:D30"/>
    <mergeCell ref="E29:E30"/>
  </mergeCells>
  <pageMargins left="0.25" right="0.25" top="0.75" bottom="0.75" header="0.3" footer="0.3"/>
  <pageSetup paperSize="8" scale="2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D2873-513A-4EB9-BFFC-AEC42269CBD8}">
  <dimension ref="A1:C20"/>
  <sheetViews>
    <sheetView zoomScale="80" zoomScaleNormal="80" workbookViewId="0">
      <selection activeCell="M12" sqref="M12"/>
    </sheetView>
  </sheetViews>
  <sheetFormatPr defaultColWidth="9.140625" defaultRowHeight="15" x14ac:dyDescent="0.25"/>
  <cols>
    <col min="1" max="1" width="7.7109375" bestFit="1" customWidth="1"/>
    <col min="2" max="2" width="35.28515625" bestFit="1" customWidth="1"/>
    <col min="3" max="3" width="67.28515625" customWidth="1"/>
  </cols>
  <sheetData>
    <row r="1" spans="1:3" x14ac:dyDescent="0.25">
      <c r="A1" s="132" t="s">
        <v>38</v>
      </c>
      <c r="B1" s="133" t="s">
        <v>39</v>
      </c>
      <c r="C1" s="134" t="s">
        <v>40</v>
      </c>
    </row>
    <row r="2" spans="1:3" x14ac:dyDescent="0.25">
      <c r="A2" s="135">
        <v>0</v>
      </c>
      <c r="B2" s="136" t="s">
        <v>161</v>
      </c>
      <c r="C2" s="137" t="s">
        <v>86</v>
      </c>
    </row>
    <row r="3" spans="1:3" x14ac:dyDescent="0.25">
      <c r="A3" s="67">
        <v>1</v>
      </c>
      <c r="B3" s="138" t="s">
        <v>41</v>
      </c>
      <c r="C3" s="139" t="s">
        <v>42</v>
      </c>
    </row>
    <row r="4" spans="1:3" ht="17.45" customHeight="1" x14ac:dyDescent="0.25">
      <c r="A4" s="67">
        <v>2</v>
      </c>
      <c r="B4" s="138" t="s">
        <v>43</v>
      </c>
      <c r="C4" s="140" t="s">
        <v>191</v>
      </c>
    </row>
    <row r="5" spans="1:3" x14ac:dyDescent="0.25">
      <c r="A5" s="67">
        <v>3</v>
      </c>
      <c r="B5" s="141" t="s">
        <v>44</v>
      </c>
      <c r="C5" s="142" t="s">
        <v>142</v>
      </c>
    </row>
    <row r="6" spans="1:3" x14ac:dyDescent="0.25">
      <c r="A6" s="67">
        <v>4</v>
      </c>
      <c r="B6" s="141" t="s">
        <v>45</v>
      </c>
      <c r="C6" s="142" t="s">
        <v>162</v>
      </c>
    </row>
    <row r="7" spans="1:3" x14ac:dyDescent="0.25">
      <c r="A7" s="67">
        <v>5</v>
      </c>
      <c r="B7" s="141" t="s">
        <v>7</v>
      </c>
      <c r="C7" s="143">
        <v>0</v>
      </c>
    </row>
    <row r="8" spans="1:3" x14ac:dyDescent="0.25">
      <c r="A8" s="67">
        <v>6</v>
      </c>
      <c r="B8" s="141" t="s">
        <v>102</v>
      </c>
      <c r="C8" s="143">
        <v>0</v>
      </c>
    </row>
    <row r="9" spans="1:3" x14ac:dyDescent="0.25">
      <c r="A9" s="67">
        <v>7</v>
      </c>
      <c r="B9" s="141" t="s">
        <v>8</v>
      </c>
      <c r="C9" s="143" t="s">
        <v>164</v>
      </c>
    </row>
    <row r="10" spans="1:3" x14ac:dyDescent="0.25">
      <c r="A10" s="67">
        <v>8</v>
      </c>
      <c r="B10" s="141" t="s">
        <v>47</v>
      </c>
      <c r="C10" s="142" t="s">
        <v>74</v>
      </c>
    </row>
    <row r="11" spans="1:3" ht="45" x14ac:dyDescent="0.25">
      <c r="A11" s="67">
        <v>9</v>
      </c>
      <c r="B11" s="141" t="s">
        <v>48</v>
      </c>
      <c r="C11" s="146" t="s">
        <v>196</v>
      </c>
    </row>
    <row r="12" spans="1:3" ht="86.1" customHeight="1" x14ac:dyDescent="0.25">
      <c r="A12" s="67">
        <v>10</v>
      </c>
      <c r="B12" s="141" t="s">
        <v>49</v>
      </c>
      <c r="C12" s="144" t="s">
        <v>192</v>
      </c>
    </row>
    <row r="13" spans="1:3" x14ac:dyDescent="0.25">
      <c r="A13" s="67">
        <v>11</v>
      </c>
      <c r="B13" s="141" t="s">
        <v>50</v>
      </c>
      <c r="C13" s="142" t="s">
        <v>103</v>
      </c>
    </row>
    <row r="14" spans="1:3" ht="30" x14ac:dyDescent="0.25">
      <c r="A14" s="67">
        <v>12</v>
      </c>
      <c r="B14" s="141" t="s">
        <v>51</v>
      </c>
      <c r="C14" s="145" t="s">
        <v>193</v>
      </c>
    </row>
    <row r="15" spans="1:3" x14ac:dyDescent="0.25">
      <c r="A15" s="67">
        <v>13</v>
      </c>
      <c r="B15" s="141" t="s">
        <v>52</v>
      </c>
      <c r="C15" s="144" t="s">
        <v>62</v>
      </c>
    </row>
    <row r="16" spans="1:3" ht="30" customHeight="1" x14ac:dyDescent="0.25">
      <c r="A16" s="67">
        <v>14</v>
      </c>
      <c r="B16" s="141" t="s">
        <v>53</v>
      </c>
      <c r="C16" s="145" t="s">
        <v>100</v>
      </c>
    </row>
    <row r="17" spans="1:3" ht="17.25" customHeight="1" x14ac:dyDescent="0.25">
      <c r="A17" s="67">
        <v>15</v>
      </c>
      <c r="B17" s="141" t="s">
        <v>54</v>
      </c>
      <c r="C17" s="144" t="s">
        <v>167</v>
      </c>
    </row>
    <row r="18" spans="1:3" ht="21.75" customHeight="1" x14ac:dyDescent="0.25">
      <c r="A18" s="67">
        <v>16</v>
      </c>
      <c r="B18" s="145" t="s">
        <v>56</v>
      </c>
      <c r="C18" s="142" t="s">
        <v>194</v>
      </c>
    </row>
    <row r="19" spans="1:3" ht="30" x14ac:dyDescent="0.25">
      <c r="A19" s="67">
        <v>17</v>
      </c>
      <c r="B19" s="141" t="s">
        <v>57</v>
      </c>
      <c r="C19" s="145" t="s">
        <v>195</v>
      </c>
    </row>
    <row r="20" spans="1:3" x14ac:dyDescent="0.25">
      <c r="A20" s="67">
        <f t="shared" ref="A20" si="0">A19+1</f>
        <v>18</v>
      </c>
      <c r="B20" s="141" t="s">
        <v>58</v>
      </c>
      <c r="C20" s="141" t="s">
        <v>59</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5CEB0-B359-4164-A400-FAD6CE73A4FB}">
  <dimension ref="A1:C19"/>
  <sheetViews>
    <sheetView zoomScale="80" zoomScaleNormal="80" workbookViewId="0">
      <selection activeCell="F11" sqref="F11"/>
    </sheetView>
  </sheetViews>
  <sheetFormatPr defaultRowHeight="15" x14ac:dyDescent="0.25"/>
  <cols>
    <col min="1" max="1" width="7.7109375" bestFit="1" customWidth="1"/>
    <col min="2" max="2" width="35.28515625" bestFit="1" customWidth="1"/>
    <col min="3" max="3" width="80.42578125" customWidth="1"/>
  </cols>
  <sheetData>
    <row r="1" spans="1:3" x14ac:dyDescent="0.25">
      <c r="A1" s="131" t="s">
        <v>38</v>
      </c>
      <c r="B1" s="131" t="s">
        <v>39</v>
      </c>
      <c r="C1" s="131" t="s">
        <v>40</v>
      </c>
    </row>
    <row r="2" spans="1:3" x14ac:dyDescent="0.25">
      <c r="A2" s="58">
        <v>1</v>
      </c>
      <c r="B2" s="8" t="s">
        <v>41</v>
      </c>
      <c r="C2" s="59" t="s">
        <v>60</v>
      </c>
    </row>
    <row r="3" spans="1:3" ht="30" customHeight="1" x14ac:dyDescent="0.25">
      <c r="A3" s="58">
        <v>2</v>
      </c>
      <c r="B3" s="8" t="s">
        <v>43</v>
      </c>
      <c r="C3" s="59" t="s">
        <v>187</v>
      </c>
    </row>
    <row r="4" spans="1:3" x14ac:dyDescent="0.25">
      <c r="A4" s="58">
        <v>3</v>
      </c>
      <c r="B4" s="59" t="s">
        <v>44</v>
      </c>
      <c r="C4" s="61" t="s">
        <v>144</v>
      </c>
    </row>
    <row r="5" spans="1:3" x14ac:dyDescent="0.25">
      <c r="A5" s="58">
        <v>4</v>
      </c>
      <c r="B5" s="59" t="s">
        <v>45</v>
      </c>
      <c r="C5" s="61" t="s">
        <v>64</v>
      </c>
    </row>
    <row r="6" spans="1:3" x14ac:dyDescent="0.25">
      <c r="A6" s="58">
        <v>5</v>
      </c>
      <c r="B6" s="59" t="s">
        <v>7</v>
      </c>
      <c r="C6" s="60" t="s">
        <v>199</v>
      </c>
    </row>
    <row r="7" spans="1:3" x14ac:dyDescent="0.25">
      <c r="A7" s="58">
        <v>6</v>
      </c>
      <c r="B7" s="59" t="s">
        <v>102</v>
      </c>
      <c r="C7" s="61" t="s">
        <v>104</v>
      </c>
    </row>
    <row r="8" spans="1:3" x14ac:dyDescent="0.25">
      <c r="A8" s="58">
        <v>7</v>
      </c>
      <c r="B8" s="59" t="s">
        <v>8</v>
      </c>
      <c r="C8" s="61" t="s">
        <v>164</v>
      </c>
    </row>
    <row r="9" spans="1:3" x14ac:dyDescent="0.25">
      <c r="A9" s="58">
        <v>8</v>
      </c>
      <c r="B9" s="59" t="s">
        <v>47</v>
      </c>
      <c r="C9" s="68" t="s">
        <v>74</v>
      </c>
    </row>
    <row r="10" spans="1:3" ht="45" x14ac:dyDescent="0.25">
      <c r="A10" s="58">
        <v>9</v>
      </c>
      <c r="B10" s="59" t="s">
        <v>48</v>
      </c>
      <c r="C10" s="146" t="s">
        <v>196</v>
      </c>
    </row>
    <row r="11" spans="1:3" ht="105" x14ac:dyDescent="0.25">
      <c r="A11" s="58">
        <v>10</v>
      </c>
      <c r="B11" s="59" t="s">
        <v>49</v>
      </c>
      <c r="C11" s="61" t="s">
        <v>188</v>
      </c>
    </row>
    <row r="12" spans="1:3" x14ac:dyDescent="0.25">
      <c r="A12" s="58">
        <v>11</v>
      </c>
      <c r="B12" s="59" t="s">
        <v>50</v>
      </c>
      <c r="C12" s="59" t="s">
        <v>106</v>
      </c>
    </row>
    <row r="13" spans="1:3" ht="30" x14ac:dyDescent="0.25">
      <c r="A13" s="58">
        <v>12</v>
      </c>
      <c r="B13" s="59" t="s">
        <v>51</v>
      </c>
      <c r="C13" s="59" t="s">
        <v>189</v>
      </c>
    </row>
    <row r="14" spans="1:3" x14ac:dyDescent="0.25">
      <c r="A14" s="58">
        <v>13</v>
      </c>
      <c r="B14" s="59" t="s">
        <v>52</v>
      </c>
      <c r="C14" s="59" t="s">
        <v>62</v>
      </c>
    </row>
    <row r="15" spans="1:3" ht="30" x14ac:dyDescent="0.25">
      <c r="A15" s="58">
        <v>14</v>
      </c>
      <c r="B15" s="59" t="s">
        <v>53</v>
      </c>
      <c r="C15" s="10" t="s">
        <v>101</v>
      </c>
    </row>
    <row r="16" spans="1:3" x14ac:dyDescent="0.25">
      <c r="A16" s="58">
        <v>15</v>
      </c>
      <c r="B16" s="59" t="s">
        <v>54</v>
      </c>
      <c r="C16" s="59" t="s">
        <v>55</v>
      </c>
    </row>
    <row r="17" spans="1:3" x14ac:dyDescent="0.25">
      <c r="A17" s="58">
        <v>16</v>
      </c>
      <c r="B17" s="59" t="s">
        <v>56</v>
      </c>
      <c r="C17" s="59" t="s">
        <v>107</v>
      </c>
    </row>
    <row r="18" spans="1:3" ht="20.100000000000001" customHeight="1" x14ac:dyDescent="0.25">
      <c r="A18" s="58">
        <v>17</v>
      </c>
      <c r="B18" s="59" t="s">
        <v>57</v>
      </c>
      <c r="C18" s="59" t="s">
        <v>190</v>
      </c>
    </row>
    <row r="19" spans="1:3" x14ac:dyDescent="0.25">
      <c r="A19" s="58">
        <v>18</v>
      </c>
      <c r="B19" s="59" t="s">
        <v>58</v>
      </c>
      <c r="C19" s="59" t="s">
        <v>59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48C5F-3AFA-4D64-872C-99CF42E01E3D}">
  <dimension ref="A1:C19"/>
  <sheetViews>
    <sheetView zoomScale="90" zoomScaleNormal="90" workbookViewId="0">
      <selection activeCell="H13" sqref="H13"/>
    </sheetView>
  </sheetViews>
  <sheetFormatPr defaultRowHeight="15" x14ac:dyDescent="0.25"/>
  <cols>
    <col min="1" max="1" width="7.140625" bestFit="1" customWidth="1"/>
    <col min="2" max="2" width="32.140625" bestFit="1" customWidth="1"/>
    <col min="3" max="3" width="80.42578125" customWidth="1"/>
  </cols>
  <sheetData>
    <row r="1" spans="1:3" x14ac:dyDescent="0.25">
      <c r="A1" s="57" t="s">
        <v>38</v>
      </c>
      <c r="B1" s="57" t="s">
        <v>39</v>
      </c>
      <c r="C1" s="57" t="s">
        <v>40</v>
      </c>
    </row>
    <row r="2" spans="1:3" x14ac:dyDescent="0.25">
      <c r="A2" s="58">
        <v>1</v>
      </c>
      <c r="B2" s="59" t="s">
        <v>41</v>
      </c>
      <c r="C2" s="59" t="s">
        <v>60</v>
      </c>
    </row>
    <row r="3" spans="1:3" ht="45" x14ac:dyDescent="0.25">
      <c r="A3" s="58">
        <v>2</v>
      </c>
      <c r="B3" s="59" t="s">
        <v>43</v>
      </c>
      <c r="C3" s="59" t="s">
        <v>105</v>
      </c>
    </row>
    <row r="4" spans="1:3" x14ac:dyDescent="0.25">
      <c r="A4" s="58">
        <v>3</v>
      </c>
      <c r="B4" s="59" t="s">
        <v>44</v>
      </c>
      <c r="C4" s="61" t="s">
        <v>122</v>
      </c>
    </row>
    <row r="5" spans="1:3" x14ac:dyDescent="0.25">
      <c r="A5" s="58">
        <v>4</v>
      </c>
      <c r="B5" s="59" t="s">
        <v>45</v>
      </c>
      <c r="C5" s="61" t="s">
        <v>64</v>
      </c>
    </row>
    <row r="6" spans="1:3" x14ac:dyDescent="0.25">
      <c r="A6" s="58">
        <v>5</v>
      </c>
      <c r="B6" s="59" t="s">
        <v>7</v>
      </c>
      <c r="C6" s="60" t="s">
        <v>164</v>
      </c>
    </row>
    <row r="7" spans="1:3" x14ac:dyDescent="0.25">
      <c r="A7" s="58">
        <v>6</v>
      </c>
      <c r="B7" s="59" t="s">
        <v>102</v>
      </c>
      <c r="C7" s="61" t="s">
        <v>104</v>
      </c>
    </row>
    <row r="8" spans="1:3" x14ac:dyDescent="0.25">
      <c r="A8" s="58">
        <v>7</v>
      </c>
      <c r="B8" s="59" t="s">
        <v>8</v>
      </c>
      <c r="C8" s="60" t="s">
        <v>164</v>
      </c>
    </row>
    <row r="9" spans="1:3" x14ac:dyDescent="0.25">
      <c r="A9" s="58">
        <v>8</v>
      </c>
      <c r="B9" s="59" t="s">
        <v>47</v>
      </c>
      <c r="C9" s="68" t="s">
        <v>74</v>
      </c>
    </row>
    <row r="10" spans="1:3" ht="45" x14ac:dyDescent="0.25">
      <c r="A10" s="58">
        <v>9</v>
      </c>
      <c r="B10" s="59" t="s">
        <v>48</v>
      </c>
      <c r="C10" s="146" t="s">
        <v>196</v>
      </c>
    </row>
    <row r="11" spans="1:3" ht="120" x14ac:dyDescent="0.25">
      <c r="A11" s="58">
        <v>10</v>
      </c>
      <c r="B11" s="59" t="s">
        <v>49</v>
      </c>
      <c r="C11" s="61" t="s">
        <v>110</v>
      </c>
    </row>
    <row r="12" spans="1:3" x14ac:dyDescent="0.25">
      <c r="A12" s="58">
        <v>11</v>
      </c>
      <c r="B12" s="59" t="s">
        <v>50</v>
      </c>
      <c r="C12" s="59" t="s">
        <v>106</v>
      </c>
    </row>
    <row r="13" spans="1:3" x14ac:dyDescent="0.25">
      <c r="A13" s="58">
        <v>12</v>
      </c>
      <c r="B13" s="59" t="s">
        <v>51</v>
      </c>
      <c r="C13" s="62" t="s">
        <v>65</v>
      </c>
    </row>
    <row r="14" spans="1:3" x14ac:dyDescent="0.25">
      <c r="A14" s="58">
        <v>13</v>
      </c>
      <c r="B14" s="59" t="s">
        <v>52</v>
      </c>
      <c r="C14" s="59" t="s">
        <v>62</v>
      </c>
    </row>
    <row r="15" spans="1:3" ht="30" x14ac:dyDescent="0.25">
      <c r="A15" s="58">
        <v>14</v>
      </c>
      <c r="B15" s="59" t="s">
        <v>53</v>
      </c>
      <c r="C15" s="10" t="s">
        <v>101</v>
      </c>
    </row>
    <row r="16" spans="1:3" x14ac:dyDescent="0.25">
      <c r="A16" s="58">
        <v>15</v>
      </c>
      <c r="B16" s="59" t="s">
        <v>54</v>
      </c>
      <c r="C16" s="59" t="s">
        <v>55</v>
      </c>
    </row>
    <row r="17" spans="1:3" x14ac:dyDescent="0.25">
      <c r="A17" s="58">
        <v>16</v>
      </c>
      <c r="B17" s="59" t="s">
        <v>56</v>
      </c>
      <c r="C17" s="59" t="s">
        <v>107</v>
      </c>
    </row>
    <row r="18" spans="1:3" ht="45" x14ac:dyDescent="0.25">
      <c r="A18" s="58">
        <v>17</v>
      </c>
      <c r="B18" s="59" t="s">
        <v>57</v>
      </c>
      <c r="C18" s="59" t="s">
        <v>108</v>
      </c>
    </row>
    <row r="19" spans="1:3" x14ac:dyDescent="0.25">
      <c r="A19" s="58">
        <v>18</v>
      </c>
      <c r="B19" s="59" t="s">
        <v>58</v>
      </c>
      <c r="C19" s="59" t="s">
        <v>59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6E747-C9A4-4736-999F-96379EE0B064}">
  <dimension ref="A1:C19"/>
  <sheetViews>
    <sheetView zoomScale="90" zoomScaleNormal="90" workbookViewId="0">
      <selection activeCell="H11" sqref="H11"/>
    </sheetView>
  </sheetViews>
  <sheetFormatPr defaultRowHeight="15" x14ac:dyDescent="0.25"/>
  <cols>
    <col min="1" max="1" width="7.140625" bestFit="1" customWidth="1"/>
    <col min="2" max="2" width="27.28515625" bestFit="1" customWidth="1"/>
    <col min="3" max="3" width="77.85546875" customWidth="1"/>
  </cols>
  <sheetData>
    <row r="1" spans="1:3" x14ac:dyDescent="0.25">
      <c r="A1" s="57" t="s">
        <v>38</v>
      </c>
      <c r="B1" s="57" t="s">
        <v>39</v>
      </c>
      <c r="C1" s="57" t="s">
        <v>40</v>
      </c>
    </row>
    <row r="2" spans="1:3" x14ac:dyDescent="0.25">
      <c r="A2" s="58">
        <v>1</v>
      </c>
      <c r="B2" s="59" t="s">
        <v>41</v>
      </c>
      <c r="C2" s="59" t="s">
        <v>60</v>
      </c>
    </row>
    <row r="3" spans="1:3" ht="45" x14ac:dyDescent="0.25">
      <c r="A3" s="58">
        <v>2</v>
      </c>
      <c r="B3" s="59" t="s">
        <v>43</v>
      </c>
      <c r="C3" s="59" t="s">
        <v>121</v>
      </c>
    </row>
    <row r="4" spans="1:3" x14ac:dyDescent="0.25">
      <c r="A4" s="58">
        <v>3</v>
      </c>
      <c r="B4" s="59" t="s">
        <v>44</v>
      </c>
      <c r="C4" s="59" t="s">
        <v>96</v>
      </c>
    </row>
    <row r="5" spans="1:3" x14ac:dyDescent="0.25">
      <c r="A5" s="58">
        <v>4</v>
      </c>
      <c r="B5" s="59" t="s">
        <v>45</v>
      </c>
      <c r="C5" s="59" t="s">
        <v>64</v>
      </c>
    </row>
    <row r="6" spans="1:3" x14ac:dyDescent="0.25">
      <c r="A6" s="58">
        <v>5</v>
      </c>
      <c r="B6" s="59" t="s">
        <v>7</v>
      </c>
      <c r="C6" s="60">
        <v>0</v>
      </c>
    </row>
    <row r="7" spans="1:3" x14ac:dyDescent="0.25">
      <c r="A7" s="58">
        <v>6</v>
      </c>
      <c r="B7" s="59" t="s">
        <v>102</v>
      </c>
      <c r="C7" s="59" t="s">
        <v>104</v>
      </c>
    </row>
    <row r="8" spans="1:3" x14ac:dyDescent="0.25">
      <c r="A8" s="58">
        <v>7</v>
      </c>
      <c r="B8" s="59" t="s">
        <v>8</v>
      </c>
      <c r="C8" s="60" t="s">
        <v>164</v>
      </c>
    </row>
    <row r="9" spans="1:3" x14ac:dyDescent="0.25">
      <c r="A9" s="58">
        <v>8</v>
      </c>
      <c r="B9" s="59" t="s">
        <v>47</v>
      </c>
      <c r="C9" s="16" t="s">
        <v>74</v>
      </c>
    </row>
    <row r="10" spans="1:3" ht="45" x14ac:dyDescent="0.25">
      <c r="A10" s="58">
        <v>9</v>
      </c>
      <c r="B10" s="59" t="s">
        <v>48</v>
      </c>
      <c r="C10" s="146" t="s">
        <v>196</v>
      </c>
    </row>
    <row r="11" spans="1:3" ht="75" x14ac:dyDescent="0.25">
      <c r="A11" s="58">
        <v>10</v>
      </c>
      <c r="B11" s="59" t="s">
        <v>49</v>
      </c>
      <c r="C11" s="61" t="s">
        <v>111</v>
      </c>
    </row>
    <row r="12" spans="1:3" x14ac:dyDescent="0.25">
      <c r="A12" s="58">
        <v>11</v>
      </c>
      <c r="B12" s="59" t="s">
        <v>50</v>
      </c>
      <c r="C12" s="59" t="s">
        <v>106</v>
      </c>
    </row>
    <row r="13" spans="1:3" ht="30" x14ac:dyDescent="0.25">
      <c r="A13" s="58">
        <v>12</v>
      </c>
      <c r="B13" s="59" t="s">
        <v>51</v>
      </c>
      <c r="C13" s="59" t="s">
        <v>63</v>
      </c>
    </row>
    <row r="14" spans="1:3" x14ac:dyDescent="0.25">
      <c r="A14" s="58">
        <v>13</v>
      </c>
      <c r="B14" s="59" t="s">
        <v>52</v>
      </c>
      <c r="C14" s="59" t="s">
        <v>62</v>
      </c>
    </row>
    <row r="15" spans="1:3" ht="30" x14ac:dyDescent="0.25">
      <c r="A15" s="58">
        <v>14</v>
      </c>
      <c r="B15" s="59" t="s">
        <v>53</v>
      </c>
      <c r="C15" s="10" t="s">
        <v>101</v>
      </c>
    </row>
    <row r="16" spans="1:3" x14ac:dyDescent="0.25">
      <c r="A16" s="58">
        <v>15</v>
      </c>
      <c r="B16" s="59" t="s">
        <v>54</v>
      </c>
      <c r="C16" s="59" t="s">
        <v>55</v>
      </c>
    </row>
    <row r="17" spans="1:3" ht="30" x14ac:dyDescent="0.25">
      <c r="A17" s="58">
        <v>16</v>
      </c>
      <c r="B17" s="59" t="s">
        <v>56</v>
      </c>
      <c r="C17" s="59" t="s">
        <v>107</v>
      </c>
    </row>
    <row r="18" spans="1:3" ht="45" x14ac:dyDescent="0.25">
      <c r="A18" s="58">
        <v>17</v>
      </c>
      <c r="B18" s="59" t="s">
        <v>57</v>
      </c>
      <c r="C18" s="59" t="s">
        <v>108</v>
      </c>
    </row>
    <row r="19" spans="1:3" x14ac:dyDescent="0.25">
      <c r="A19" s="58">
        <v>18</v>
      </c>
      <c r="B19" s="59" t="s">
        <v>58</v>
      </c>
      <c r="C19" s="59" t="s">
        <v>59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CB6B3-724A-43CE-88E4-441E0402F6BE}">
  <dimension ref="A1:D19"/>
  <sheetViews>
    <sheetView zoomScale="80" zoomScaleNormal="80" workbookViewId="0">
      <selection activeCell="G9" sqref="G9"/>
    </sheetView>
  </sheetViews>
  <sheetFormatPr defaultRowHeight="15" x14ac:dyDescent="0.25"/>
  <cols>
    <col min="2" max="2" width="21" customWidth="1"/>
    <col min="3" max="3" width="89.42578125" customWidth="1"/>
    <col min="4" max="4" width="16.28515625" bestFit="1" customWidth="1"/>
  </cols>
  <sheetData>
    <row r="1" spans="1:4" x14ac:dyDescent="0.25">
      <c r="A1" s="5" t="s">
        <v>38</v>
      </c>
      <c r="B1" s="5" t="s">
        <v>39</v>
      </c>
      <c r="C1" s="5" t="s">
        <v>40</v>
      </c>
    </row>
    <row r="2" spans="1:4" x14ac:dyDescent="0.25">
      <c r="A2" s="6">
        <v>1</v>
      </c>
      <c r="B2" s="7" t="s">
        <v>41</v>
      </c>
      <c r="C2" s="7" t="s">
        <v>42</v>
      </c>
    </row>
    <row r="3" spans="1:4" ht="30" x14ac:dyDescent="0.25">
      <c r="A3" s="6">
        <f>A2+1</f>
        <v>2</v>
      </c>
      <c r="B3" s="7" t="s">
        <v>43</v>
      </c>
      <c r="C3" s="8" t="s">
        <v>34</v>
      </c>
    </row>
    <row r="4" spans="1:4" x14ac:dyDescent="0.25">
      <c r="A4" s="6">
        <f t="shared" ref="A4:A19" si="0">A3+1</f>
        <v>3</v>
      </c>
      <c r="B4" s="7" t="s">
        <v>44</v>
      </c>
      <c r="C4" s="9" t="s">
        <v>16</v>
      </c>
    </row>
    <row r="5" spans="1:4" x14ac:dyDescent="0.25">
      <c r="A5" s="6">
        <f t="shared" si="0"/>
        <v>4</v>
      </c>
      <c r="B5" s="7" t="s">
        <v>45</v>
      </c>
      <c r="C5" s="10" t="s">
        <v>46</v>
      </c>
    </row>
    <row r="6" spans="1:4" x14ac:dyDescent="0.25">
      <c r="A6" s="6">
        <f t="shared" si="0"/>
        <v>5</v>
      </c>
      <c r="B6" s="7" t="s">
        <v>7</v>
      </c>
      <c r="C6" s="11">
        <v>0</v>
      </c>
    </row>
    <row r="7" spans="1:4" ht="28.35" customHeight="1" x14ac:dyDescent="0.25">
      <c r="A7" s="6">
        <f t="shared" si="0"/>
        <v>6</v>
      </c>
      <c r="B7" s="10" t="s">
        <v>102</v>
      </c>
      <c r="C7" s="10" t="s">
        <v>198</v>
      </c>
      <c r="D7" s="52"/>
    </row>
    <row r="8" spans="1:4" x14ac:dyDescent="0.25">
      <c r="A8" s="6">
        <f t="shared" si="0"/>
        <v>7</v>
      </c>
      <c r="B8" s="7" t="s">
        <v>8</v>
      </c>
      <c r="C8" s="10" t="s">
        <v>164</v>
      </c>
    </row>
    <row r="9" spans="1:4" x14ac:dyDescent="0.25">
      <c r="A9" s="6">
        <f t="shared" si="0"/>
        <v>8</v>
      </c>
      <c r="B9" s="7" t="s">
        <v>47</v>
      </c>
      <c r="C9" s="16" t="s">
        <v>74</v>
      </c>
    </row>
    <row r="10" spans="1:4" ht="30" customHeight="1" x14ac:dyDescent="0.25">
      <c r="A10" s="6">
        <f t="shared" si="0"/>
        <v>9</v>
      </c>
      <c r="B10" s="7" t="s">
        <v>48</v>
      </c>
      <c r="C10" s="146" t="s">
        <v>196</v>
      </c>
    </row>
    <row r="11" spans="1:4" ht="90" x14ac:dyDescent="0.25">
      <c r="A11" s="6">
        <f t="shared" si="0"/>
        <v>10</v>
      </c>
      <c r="B11" s="7" t="s">
        <v>49</v>
      </c>
      <c r="C11" s="12" t="s">
        <v>70</v>
      </c>
    </row>
    <row r="12" spans="1:4" x14ac:dyDescent="0.25">
      <c r="A12" s="6">
        <f t="shared" si="0"/>
        <v>11</v>
      </c>
      <c r="B12" s="7" t="s">
        <v>50</v>
      </c>
      <c r="C12" s="10" t="s">
        <v>29</v>
      </c>
    </row>
    <row r="13" spans="1:4" ht="30" x14ac:dyDescent="0.25">
      <c r="A13" s="6">
        <f t="shared" si="0"/>
        <v>12</v>
      </c>
      <c r="B13" s="7" t="s">
        <v>51</v>
      </c>
      <c r="C13" s="13" t="s">
        <v>63</v>
      </c>
    </row>
    <row r="14" spans="1:4" x14ac:dyDescent="0.25">
      <c r="A14" s="6">
        <f t="shared" si="0"/>
        <v>13</v>
      </c>
      <c r="B14" s="7" t="s">
        <v>52</v>
      </c>
      <c r="C14" s="13" t="s">
        <v>62</v>
      </c>
    </row>
    <row r="15" spans="1:4" ht="30" x14ac:dyDescent="0.25">
      <c r="A15" s="6">
        <f t="shared" si="0"/>
        <v>14</v>
      </c>
      <c r="B15" s="7" t="s">
        <v>53</v>
      </c>
      <c r="C15" s="10" t="s">
        <v>100</v>
      </c>
      <c r="D15" s="52"/>
    </row>
    <row r="16" spans="1:4" x14ac:dyDescent="0.25">
      <c r="A16" s="6">
        <f t="shared" si="0"/>
        <v>15</v>
      </c>
      <c r="B16" s="7" t="s">
        <v>54</v>
      </c>
      <c r="C16" s="10" t="s">
        <v>55</v>
      </c>
    </row>
    <row r="17" spans="1:3" ht="30" x14ac:dyDescent="0.25">
      <c r="A17" s="6">
        <f t="shared" si="0"/>
        <v>16</v>
      </c>
      <c r="B17" s="7" t="s">
        <v>56</v>
      </c>
      <c r="C17" s="10" t="s">
        <v>61</v>
      </c>
    </row>
    <row r="18" spans="1:3" ht="30" x14ac:dyDescent="0.25">
      <c r="A18" s="6">
        <f>A17+1</f>
        <v>17</v>
      </c>
      <c r="B18" s="7" t="s">
        <v>57</v>
      </c>
      <c r="C18" s="10" t="s">
        <v>129</v>
      </c>
    </row>
    <row r="19" spans="1:3" x14ac:dyDescent="0.25">
      <c r="A19" s="6">
        <f t="shared" si="0"/>
        <v>18</v>
      </c>
      <c r="B19" s="7" t="s">
        <v>58</v>
      </c>
      <c r="C19" s="10" t="s">
        <v>59</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1876F-DA57-497C-B3BB-AC30F5261468}">
  <dimension ref="A1:D19"/>
  <sheetViews>
    <sheetView zoomScale="80" zoomScaleNormal="80" workbookViewId="0">
      <selection activeCell="C21" sqref="C21"/>
    </sheetView>
  </sheetViews>
  <sheetFormatPr defaultRowHeight="15" x14ac:dyDescent="0.25"/>
  <cols>
    <col min="1" max="1" width="8" bestFit="1" customWidth="1"/>
    <col min="2" max="2" width="20.140625" bestFit="1" customWidth="1"/>
    <col min="3" max="3" width="90.7109375" customWidth="1"/>
    <col min="4" max="4" width="33.42578125" customWidth="1"/>
  </cols>
  <sheetData>
    <row r="1" spans="1:4" x14ac:dyDescent="0.25">
      <c r="A1" s="5" t="s">
        <v>38</v>
      </c>
      <c r="B1" s="5" t="s">
        <v>39</v>
      </c>
      <c r="C1" s="5" t="s">
        <v>40</v>
      </c>
    </row>
    <row r="2" spans="1:4" x14ac:dyDescent="0.25">
      <c r="A2" s="6">
        <v>1</v>
      </c>
      <c r="B2" s="7" t="s">
        <v>41</v>
      </c>
      <c r="C2" s="7" t="s">
        <v>60</v>
      </c>
    </row>
    <row r="3" spans="1:4" ht="30" x14ac:dyDescent="0.25">
      <c r="A3" s="6">
        <f>A2+1</f>
        <v>2</v>
      </c>
      <c r="B3" s="7" t="s">
        <v>43</v>
      </c>
      <c r="C3" s="8" t="s">
        <v>33</v>
      </c>
    </row>
    <row r="4" spans="1:4" x14ac:dyDescent="0.25">
      <c r="A4" s="6">
        <f t="shared" ref="A4:A19" si="0">A3+1</f>
        <v>3</v>
      </c>
      <c r="B4" s="7" t="s">
        <v>44</v>
      </c>
      <c r="C4" s="9" t="s">
        <v>30</v>
      </c>
    </row>
    <row r="5" spans="1:4" x14ac:dyDescent="0.25">
      <c r="A5" s="6">
        <f t="shared" si="0"/>
        <v>4</v>
      </c>
      <c r="B5" s="7" t="s">
        <v>45</v>
      </c>
      <c r="C5" s="10" t="s">
        <v>64</v>
      </c>
    </row>
    <row r="6" spans="1:4" x14ac:dyDescent="0.25">
      <c r="A6" s="6">
        <f t="shared" si="0"/>
        <v>5</v>
      </c>
      <c r="B6" s="7" t="s">
        <v>7</v>
      </c>
      <c r="C6" s="11">
        <v>0</v>
      </c>
    </row>
    <row r="7" spans="1:4" ht="51" customHeight="1" x14ac:dyDescent="0.25">
      <c r="A7" s="6">
        <f t="shared" si="0"/>
        <v>6</v>
      </c>
      <c r="B7" s="10" t="s">
        <v>102</v>
      </c>
      <c r="C7" s="10" t="s">
        <v>130</v>
      </c>
      <c r="D7" s="50"/>
    </row>
    <row r="8" spans="1:4" x14ac:dyDescent="0.25">
      <c r="A8" s="6">
        <f t="shared" si="0"/>
        <v>7</v>
      </c>
      <c r="B8" s="7" t="s">
        <v>8</v>
      </c>
      <c r="C8" s="10" t="s">
        <v>164</v>
      </c>
    </row>
    <row r="9" spans="1:4" x14ac:dyDescent="0.25">
      <c r="A9" s="6">
        <f t="shared" si="0"/>
        <v>8</v>
      </c>
      <c r="B9" s="7" t="s">
        <v>47</v>
      </c>
      <c r="C9" s="16" t="s">
        <v>74</v>
      </c>
    </row>
    <row r="10" spans="1:4" ht="30" x14ac:dyDescent="0.25">
      <c r="A10" s="6">
        <f t="shared" si="0"/>
        <v>9</v>
      </c>
      <c r="B10" s="7" t="s">
        <v>48</v>
      </c>
      <c r="C10" s="146" t="s">
        <v>196</v>
      </c>
    </row>
    <row r="11" spans="1:4" ht="60" x14ac:dyDescent="0.25">
      <c r="A11" s="6">
        <f t="shared" si="0"/>
        <v>10</v>
      </c>
      <c r="B11" s="7" t="s">
        <v>49</v>
      </c>
      <c r="C11" s="12" t="s">
        <v>71</v>
      </c>
    </row>
    <row r="12" spans="1:4" x14ac:dyDescent="0.25">
      <c r="A12" s="6">
        <f t="shared" si="0"/>
        <v>11</v>
      </c>
      <c r="B12" s="7" t="s">
        <v>50</v>
      </c>
      <c r="C12" s="10" t="s">
        <v>68</v>
      </c>
      <c r="D12" s="50"/>
    </row>
    <row r="13" spans="1:4" ht="45" x14ac:dyDescent="0.25">
      <c r="A13" s="6">
        <f t="shared" si="0"/>
        <v>12</v>
      </c>
      <c r="B13" s="7" t="s">
        <v>51</v>
      </c>
      <c r="C13" s="7" t="s">
        <v>65</v>
      </c>
    </row>
    <row r="14" spans="1:4" x14ac:dyDescent="0.25">
      <c r="A14" s="6">
        <f t="shared" si="0"/>
        <v>13</v>
      </c>
      <c r="B14" s="7" t="s">
        <v>52</v>
      </c>
      <c r="C14" s="13" t="s">
        <v>62</v>
      </c>
    </row>
    <row r="15" spans="1:4" ht="30" x14ac:dyDescent="0.25">
      <c r="A15" s="6">
        <f t="shared" si="0"/>
        <v>14</v>
      </c>
      <c r="B15" s="7" t="s">
        <v>53</v>
      </c>
      <c r="C15" s="10" t="s">
        <v>101</v>
      </c>
      <c r="D15" s="52"/>
    </row>
    <row r="16" spans="1:4" x14ac:dyDescent="0.25">
      <c r="A16" s="6">
        <f t="shared" si="0"/>
        <v>15</v>
      </c>
      <c r="B16" s="7" t="s">
        <v>54</v>
      </c>
      <c r="C16" s="10" t="s">
        <v>55</v>
      </c>
    </row>
    <row r="17" spans="1:3" ht="30" x14ac:dyDescent="0.25">
      <c r="A17" s="6">
        <f t="shared" si="0"/>
        <v>16</v>
      </c>
      <c r="B17" s="7" t="s">
        <v>56</v>
      </c>
      <c r="C17" s="10" t="s">
        <v>66</v>
      </c>
    </row>
    <row r="18" spans="1:3" x14ac:dyDescent="0.25">
      <c r="A18" s="6">
        <f>A17+1</f>
        <v>17</v>
      </c>
      <c r="B18" s="7" t="s">
        <v>57</v>
      </c>
      <c r="C18" s="10" t="s">
        <v>67</v>
      </c>
    </row>
    <row r="19" spans="1:3" x14ac:dyDescent="0.25">
      <c r="A19" s="6">
        <f t="shared" si="0"/>
        <v>18</v>
      </c>
      <c r="B19" s="7" t="s">
        <v>58</v>
      </c>
      <c r="C19" s="10" t="s">
        <v>59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6529F-B90C-4BFA-9011-07E67FFE59EE}">
  <dimension ref="A1:D19"/>
  <sheetViews>
    <sheetView zoomScale="80" zoomScaleNormal="80" workbookViewId="0">
      <selection activeCell="G17" sqref="G17"/>
    </sheetView>
  </sheetViews>
  <sheetFormatPr defaultRowHeight="15" x14ac:dyDescent="0.25"/>
  <cols>
    <col min="1" max="1" width="8" bestFit="1" customWidth="1"/>
    <col min="2" max="2" width="20.5703125" bestFit="1" customWidth="1"/>
    <col min="3" max="3" width="102.42578125" customWidth="1"/>
    <col min="4" max="4" width="24.7109375" customWidth="1"/>
  </cols>
  <sheetData>
    <row r="1" spans="1:4" x14ac:dyDescent="0.25">
      <c r="A1" s="14" t="s">
        <v>38</v>
      </c>
      <c r="B1" s="14" t="s">
        <v>39</v>
      </c>
      <c r="C1" s="14" t="s">
        <v>40</v>
      </c>
    </row>
    <row r="2" spans="1:4" x14ac:dyDescent="0.25">
      <c r="A2" s="15">
        <v>1</v>
      </c>
      <c r="B2" s="16" t="s">
        <v>41</v>
      </c>
      <c r="C2" s="16" t="s">
        <v>42</v>
      </c>
    </row>
    <row r="3" spans="1:4" ht="30" x14ac:dyDescent="0.25">
      <c r="A3" s="15">
        <f>A2+1</f>
        <v>2</v>
      </c>
      <c r="B3" s="16" t="s">
        <v>43</v>
      </c>
      <c r="C3" s="17" t="s">
        <v>72</v>
      </c>
    </row>
    <row r="4" spans="1:4" x14ac:dyDescent="0.25">
      <c r="A4" s="15">
        <f t="shared" ref="A4:A19" si="0">A3+1</f>
        <v>3</v>
      </c>
      <c r="B4" s="16" t="s">
        <v>44</v>
      </c>
      <c r="C4" s="18" t="s">
        <v>16</v>
      </c>
    </row>
    <row r="5" spans="1:4" x14ac:dyDescent="0.25">
      <c r="A5" s="15">
        <f t="shared" si="0"/>
        <v>4</v>
      </c>
      <c r="B5" s="16" t="s">
        <v>45</v>
      </c>
      <c r="C5" s="19" t="s">
        <v>46</v>
      </c>
    </row>
    <row r="6" spans="1:4" x14ac:dyDescent="0.25">
      <c r="A6" s="15">
        <f t="shared" si="0"/>
        <v>5</v>
      </c>
      <c r="B6" s="16" t="s">
        <v>7</v>
      </c>
      <c r="C6" s="20">
        <v>0</v>
      </c>
    </row>
    <row r="7" spans="1:4" x14ac:dyDescent="0.25">
      <c r="A7" s="15">
        <f t="shared" si="0"/>
        <v>6</v>
      </c>
      <c r="B7" s="21" t="s">
        <v>102</v>
      </c>
      <c r="C7" s="148">
        <v>0</v>
      </c>
      <c r="D7" s="52"/>
    </row>
    <row r="8" spans="1:4" ht="32.65" customHeight="1" x14ac:dyDescent="0.25">
      <c r="A8" s="15">
        <f t="shared" si="0"/>
        <v>7</v>
      </c>
      <c r="B8" s="16" t="s">
        <v>8</v>
      </c>
      <c r="C8" s="21" t="s">
        <v>164</v>
      </c>
    </row>
    <row r="9" spans="1:4" x14ac:dyDescent="0.25">
      <c r="A9" s="15">
        <f t="shared" si="0"/>
        <v>8</v>
      </c>
      <c r="B9" s="16" t="s">
        <v>47</v>
      </c>
      <c r="C9" s="16" t="s">
        <v>74</v>
      </c>
    </row>
    <row r="10" spans="1:4" ht="30" x14ac:dyDescent="0.25">
      <c r="A10" s="15">
        <f t="shared" si="0"/>
        <v>9</v>
      </c>
      <c r="B10" s="16" t="s">
        <v>48</v>
      </c>
      <c r="C10" s="146" t="s">
        <v>196</v>
      </c>
    </row>
    <row r="11" spans="1:4" ht="153" customHeight="1" thickBot="1" x14ac:dyDescent="0.3">
      <c r="A11" s="15">
        <f t="shared" si="0"/>
        <v>10</v>
      </c>
      <c r="B11" s="16" t="s">
        <v>49</v>
      </c>
      <c r="C11" s="70" t="s">
        <v>186</v>
      </c>
    </row>
    <row r="12" spans="1:4" x14ac:dyDescent="0.25">
      <c r="A12" s="15">
        <f t="shared" si="0"/>
        <v>11</v>
      </c>
      <c r="B12" s="16" t="s">
        <v>50</v>
      </c>
      <c r="C12" s="69" t="s">
        <v>103</v>
      </c>
    </row>
    <row r="13" spans="1:4" ht="30" x14ac:dyDescent="0.25">
      <c r="A13" s="15">
        <f t="shared" si="0"/>
        <v>12</v>
      </c>
      <c r="B13" s="16" t="s">
        <v>51</v>
      </c>
      <c r="C13" s="22" t="s">
        <v>115</v>
      </c>
    </row>
    <row r="14" spans="1:4" x14ac:dyDescent="0.25">
      <c r="A14" s="15">
        <f t="shared" si="0"/>
        <v>13</v>
      </c>
      <c r="B14" s="16" t="s">
        <v>52</v>
      </c>
      <c r="C14" s="22" t="s">
        <v>62</v>
      </c>
    </row>
    <row r="15" spans="1:4" ht="30" x14ac:dyDescent="0.25">
      <c r="A15" s="15">
        <f t="shared" si="0"/>
        <v>14</v>
      </c>
      <c r="B15" s="16" t="s">
        <v>53</v>
      </c>
      <c r="C15" s="10" t="s">
        <v>100</v>
      </c>
      <c r="D15" s="52"/>
    </row>
    <row r="16" spans="1:4" x14ac:dyDescent="0.25">
      <c r="A16" s="15">
        <f t="shared" si="0"/>
        <v>15</v>
      </c>
      <c r="B16" s="16" t="s">
        <v>54</v>
      </c>
      <c r="C16" s="16" t="s">
        <v>55</v>
      </c>
    </row>
    <row r="17" spans="1:3" ht="30" x14ac:dyDescent="0.25">
      <c r="A17" s="15">
        <f t="shared" si="0"/>
        <v>16</v>
      </c>
      <c r="B17" s="16" t="s">
        <v>56</v>
      </c>
      <c r="C17" s="16" t="s">
        <v>69</v>
      </c>
    </row>
    <row r="18" spans="1:3" ht="62.45" customHeight="1" x14ac:dyDescent="0.25">
      <c r="A18" s="15">
        <f>A17+1</f>
        <v>17</v>
      </c>
      <c r="B18" s="16" t="s">
        <v>57</v>
      </c>
      <c r="C18" s="21" t="s">
        <v>131</v>
      </c>
    </row>
    <row r="19" spans="1:3" x14ac:dyDescent="0.25">
      <c r="A19" s="15">
        <f t="shared" si="0"/>
        <v>18</v>
      </c>
      <c r="B19" s="16" t="s">
        <v>58</v>
      </c>
      <c r="C19" s="16" t="s">
        <v>59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15</vt:i4>
      </vt:variant>
    </vt:vector>
  </HeadingPairs>
  <TitlesOfParts>
    <vt:vector size="15" baseType="lpstr">
      <vt:lpstr>15.1(1)</vt:lpstr>
      <vt:lpstr>15.1(2)</vt:lpstr>
      <vt:lpstr>P.S. 15.1.1.</vt:lpstr>
      <vt:lpstr>R.S. 15.1.1.</vt:lpstr>
      <vt:lpstr>R.S. 15.1.2. (1)</vt:lpstr>
      <vt:lpstr>R.S. 15.1.2. (2)</vt:lpstr>
      <vt:lpstr>P.S. 15.1.3 (1)</vt:lpstr>
      <vt:lpstr>R.S. 15.1.3 (2)</vt:lpstr>
      <vt:lpstr>P.S. 15.1.4 (1)</vt:lpstr>
      <vt:lpstr>R.S 15.1.4 (2)</vt:lpstr>
      <vt:lpstr>R.S. 15.1.4 (3)</vt:lpstr>
      <vt:lpstr>R.S. 15.1.5 (1)</vt:lpstr>
      <vt:lpstr>P.S. 15.1.6 (1)</vt:lpstr>
      <vt:lpstr>P.S. 15.1.7 (1)</vt:lpstr>
      <vt:lpstr>R.S. 15.1.7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Eglė Valūnė</dc:creator>
  <cp:lastModifiedBy>Paulina Kemėšytė</cp:lastModifiedBy>
  <cp:lastPrinted>2025-10-02T09:33:43Z</cp:lastPrinted>
  <dcterms:created xsi:type="dcterms:W3CDTF">2022-02-21T18:09:56Z</dcterms:created>
  <dcterms:modified xsi:type="dcterms:W3CDTF">2026-03-23T07:40:26Z</dcterms:modified>
</cp:coreProperties>
</file>