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S:\24_vp_dep\bendras\10. Projektų administravimas 2014-2020\Stebėsenos rodikliai\2021-2027\VP keitimai\6. Vidurio peržiūra (MRT II)\VRM\"/>
    </mc:Choice>
  </mc:AlternateContent>
  <xr:revisionPtr revIDLastSave="0" documentId="13_ncr:1_{AC8A9318-D32A-4E87-AD35-6D7DC9D74999}" xr6:coauthVersionLast="47" xr6:coauthVersionMax="47" xr10:uidLastSave="{00000000-0000-0000-0000-000000000000}"/>
  <bookViews>
    <workbookView xWindow="-120" yWindow="-120" windowWidth="29040" windowHeight="15720" xr2:uid="{00000000-000D-0000-FFFF-FFFF00000000}"/>
  </bookViews>
  <sheets>
    <sheet name="2.4" sheetId="1" r:id="rId1"/>
    <sheet name="2.4.3 (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 i="1" l="1"/>
  <c r="P6" i="1"/>
  <c r="G6" i="1"/>
  <c r="E16" i="1"/>
  <c r="E14" i="1"/>
  <c r="E12" i="1"/>
  <c r="E10" i="1"/>
  <c r="E6" i="1"/>
  <c r="C31" i="1"/>
  <c r="I31" i="1" l="1"/>
  <c r="H31" i="1"/>
  <c r="F31" i="1"/>
  <c r="E31" i="1"/>
  <c r="B31" i="1"/>
  <c r="A31" i="1"/>
  <c r="H30" i="1"/>
  <c r="I30" i="1"/>
  <c r="F34" i="1" l="1"/>
  <c r="F33" i="1"/>
  <c r="F32" i="1"/>
  <c r="F30" i="1"/>
  <c r="E34" i="1"/>
  <c r="E33" i="1"/>
  <c r="E32" i="1"/>
  <c r="E30" i="1"/>
  <c r="M26" i="1" l="1"/>
  <c r="O26" i="1"/>
  <c r="P26" i="1"/>
  <c r="G26" i="1"/>
  <c r="F26" i="1"/>
  <c r="A3" i="2"/>
  <c r="A4" i="2" s="1"/>
  <c r="A5" i="2" s="1"/>
  <c r="A6" i="2" s="1"/>
  <c r="A7" i="2" s="1"/>
  <c r="A8" i="2" s="1"/>
  <c r="A9" i="2" s="1"/>
  <c r="A10" i="2" s="1"/>
  <c r="A11" i="2" s="1"/>
  <c r="A12" i="2" s="1"/>
  <c r="A13" i="2" s="1"/>
  <c r="A14" i="2" s="1"/>
  <c r="A15" i="2" s="1"/>
  <c r="A16" i="2" s="1"/>
  <c r="A17" i="2" s="1"/>
  <c r="A18" i="2" s="1"/>
  <c r="A19" i="2" s="1"/>
  <c r="C20" i="1"/>
  <c r="I40" i="1" l="1"/>
  <c r="H40" i="1"/>
  <c r="G40" i="1"/>
  <c r="D40" i="1"/>
  <c r="C40" i="1"/>
  <c r="B40" i="1"/>
  <c r="A40" i="1"/>
  <c r="I39" i="1"/>
  <c r="G39" i="1"/>
  <c r="D39" i="1"/>
  <c r="C39" i="1"/>
  <c r="B39" i="1"/>
  <c r="A39" i="1"/>
  <c r="I38" i="1"/>
  <c r="G38" i="1"/>
  <c r="D38" i="1"/>
  <c r="C38" i="1"/>
  <c r="B38" i="1"/>
  <c r="A38" i="1"/>
  <c r="I37" i="1"/>
  <c r="C37" i="1"/>
  <c r="B37" i="1"/>
  <c r="A37" i="1"/>
  <c r="I36" i="1"/>
  <c r="C36" i="1"/>
  <c r="B36" i="1"/>
  <c r="A36" i="1"/>
  <c r="C35" i="1"/>
  <c r="B35" i="1"/>
  <c r="A35" i="1"/>
  <c r="I34" i="1"/>
  <c r="H34" i="1"/>
  <c r="C34" i="1"/>
  <c r="B34" i="1"/>
  <c r="A34" i="1"/>
  <c r="I33" i="1"/>
  <c r="H33" i="1"/>
  <c r="C33" i="1"/>
  <c r="B33" i="1"/>
  <c r="A33" i="1"/>
  <c r="H32" i="1"/>
  <c r="B32" i="1"/>
  <c r="A32" i="1"/>
  <c r="C30" i="1"/>
  <c r="B30" i="1"/>
  <c r="A30" i="1"/>
  <c r="C26" i="1"/>
  <c r="E24" i="1"/>
  <c r="E26" i="1" s="1"/>
  <c r="B24" i="1"/>
  <c r="M18" i="1"/>
  <c r="F16" i="1"/>
  <c r="G16" i="1" s="1"/>
  <c r="F12" i="1"/>
  <c r="F10" i="1"/>
  <c r="B10" i="1" s="1"/>
  <c r="C6" i="1"/>
  <c r="C19" i="1" s="1"/>
  <c r="D41" i="1" l="1"/>
  <c r="E20" i="1"/>
  <c r="H41" i="1"/>
  <c r="F14" i="1"/>
  <c r="G14" i="1" s="1"/>
  <c r="G20" i="1" s="1"/>
  <c r="G12" i="1"/>
  <c r="C18" i="1"/>
  <c r="B12" i="1"/>
  <c r="E18" i="1" l="1"/>
  <c r="E19" i="1"/>
  <c r="F6" i="1"/>
  <c r="F19" i="1" s="1"/>
  <c r="B14" i="1"/>
  <c r="F20" i="1"/>
  <c r="C27" i="1"/>
  <c r="B6" i="1" l="1"/>
  <c r="G19" i="1"/>
  <c r="F18" i="1"/>
  <c r="G18" i="1" l="1"/>
  <c r="I35" i="1"/>
  <c r="P18" i="1" l="1"/>
  <c r="P28" i="1" s="1"/>
  <c r="I32" i="1"/>
  <c r="I41" i="1" s="1"/>
  <c r="J40" i="1" l="1"/>
</calcChain>
</file>

<file path=xl/sharedStrings.xml><?xml version="1.0" encoding="utf-8"?>
<sst xmlns="http://schemas.openxmlformats.org/spreadsheetml/2006/main" count="225" uniqueCount="136">
  <si>
    <t>Policy objective -2.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t>
  </si>
  <si>
    <t>Ministry of enviroment</t>
  </si>
  <si>
    <t xml:space="preserve">Action </t>
  </si>
  <si>
    <t xml:space="preserve">Total allocation of action level (indicated)  </t>
  </si>
  <si>
    <t>EU Amount (EUR)</t>
  </si>
  <si>
    <t>Intervention field</t>
  </si>
  <si>
    <t xml:space="preserve">allocation 2021- 2027 used for calculation of 2029 target </t>
  </si>
  <si>
    <t>Indicator</t>
  </si>
  <si>
    <t>Category of region</t>
  </si>
  <si>
    <t>Fund</t>
  </si>
  <si>
    <t>M.U.</t>
  </si>
  <si>
    <t>Baseline</t>
  </si>
  <si>
    <t xml:space="preserve">Milestone 2024 </t>
  </si>
  <si>
    <t>Target 2029</t>
  </si>
  <si>
    <t>Data source</t>
  </si>
  <si>
    <t>Methodology for calculating the values for the indicator (ENG)</t>
  </si>
  <si>
    <t>code and name</t>
  </si>
  <si>
    <t xml:space="preserve">co-financing rate (Eur.) </t>
  </si>
  <si>
    <r>
      <t>Amount (EU+ national)(Eur.)</t>
    </r>
    <r>
      <rPr>
        <i/>
        <sz val="11"/>
        <color rgb="FFFF0000"/>
        <rFont val="Calibri"/>
        <family val="2"/>
        <charset val="186"/>
        <scheme val="minor"/>
      </rPr>
      <t xml:space="preserve">                  </t>
    </r>
    <r>
      <rPr>
        <b/>
        <sz val="11"/>
        <rFont val="Calibri"/>
        <family val="2"/>
        <charset val="186"/>
        <scheme val="minor"/>
      </rPr>
      <t xml:space="preserve"> </t>
    </r>
  </si>
  <si>
    <t>code</t>
  </si>
  <si>
    <t>name</t>
  </si>
  <si>
    <t>value</t>
  </si>
  <si>
    <t>year</t>
  </si>
  <si>
    <t>2.4.1.Implementation of flood risk management and mitigation measures provided  in flood risk management plans  (included restoration of drained wetlands, restoration of hydromorphological features of damaged rivers, restoration of typical functions of such ecosystems)(Potvynių rizikos valdymo ir mažinimo priemonių, numatytų potvynių rizikos valdymo planuose, įgyvendinimas)</t>
  </si>
  <si>
    <r>
      <rPr>
        <b/>
        <sz val="11"/>
        <color theme="1"/>
        <rFont val="Calibri"/>
        <family val="2"/>
        <charset val="186"/>
        <scheme val="minor"/>
      </rPr>
      <t xml:space="preserve">058 </t>
    </r>
    <r>
      <rPr>
        <sz val="11"/>
        <color theme="1"/>
        <rFont val="Calibri"/>
        <family val="2"/>
        <charset val="186"/>
        <scheme val="minor"/>
      </rPr>
      <t>Adaptation to climate change measures, prevention or management of climate related risks: floods and landslides (including awareness raising, civil protection and disaster management systems and infrastructures) (Prisitaikymo prie klimato kaitos priemonės, su klimato kaita susijusios rizikos prevencija ir valdymas: potvyniai ir nuošliaužos (įskaitant informuotumo didinimą, civilinės saugos ir nelaimių valdymo sistemas, infrastruktūrą ir ekosistemomis grindžiamus metodus)</t>
    </r>
  </si>
  <si>
    <t>RCO25</t>
  </si>
  <si>
    <t>Coastal strip, river bank and lakeshore flood protection newly built or consolidated (naujai įrengta arba sustiprinta pakrančių ruožų, upių ir ežerų krantų apsauga nuo potvynių)</t>
  </si>
  <si>
    <t>km</t>
  </si>
  <si>
    <t>n/a</t>
  </si>
  <si>
    <t>RCR35</t>
  </si>
  <si>
    <t>Population benefiting from flood protection measures (gyventojai, galintys pasinaudoti apsaugos nuo potvynių priemonėmis)</t>
  </si>
  <si>
    <t>persons</t>
  </si>
  <si>
    <r>
      <rPr>
        <b/>
        <sz val="11"/>
        <rFont val="Calibri"/>
        <family val="2"/>
        <charset val="186"/>
        <scheme val="minor"/>
      </rPr>
      <t>060</t>
    </r>
    <r>
      <rPr>
        <sz val="11"/>
        <rFont val="Calibri"/>
        <family val="2"/>
        <charset val="186"/>
        <scheme val="minor"/>
      </rPr>
      <t xml:space="preserve"> Adaptation to climate change measures, prevention or management of climate related risks: others, e.g. storms and drought (including awareness raising, civil protection and disaster management systems and infrastructures)(Prisitaikymo prie klimato kaitos priemonės, su klimato kaita susijusios rizikos prevencija ir valdymas: kita, pvz. audros ir sausra (įskaitant informuotumo didinimą, civilinės saugos ir nelaimių valdymo sistemas, infrastruktūrą ir ekosistemomis grindžiamus metodus)</t>
    </r>
  </si>
  <si>
    <t>The indicator value - 18.5 km.
It is planned 2.5 km of the Baltic sea coastal strip of Palanga to supplement with sand.
According to the project data of the measure "Coastal Strip Managenment" for the period 2014-2020, the sand suplementation average costs is 1.72 million Eur/km.
It is expected 15% (due to inflation) rise in price, so the estimated rate is 2 million Eur/km.
5 million Eur will be used for sand suplementation work in Palanga section.  (7.411.764,71 -5.000.000=2.411.764,71 Eur)
, average costs for the foredune ridge protection is 150.000 Eur/km.
With the remaining allocations from the sand replenishment activity are planned to rehabilitate 16 km (2.4: 0.15) of the foredune ridge in the Spit and on the mainland. 2.411.764,71:150.000=16,07 km. 
Target value is 18,5=2,5+16
Milstone for 2024 is not provided, because projects will start at the end of 2022 and 2023.</t>
  </si>
  <si>
    <t>RCR37</t>
  </si>
  <si>
    <t>Population benefiting from protection measures against climate related natural disaster (other than flood and wildfires)(gyventojai, galintys pasinaudoti apsaugos nuo su klimatu susijusių gaivalinių nelaimių (išskyrus potvynius ar miškų gaisrus) priemonėmis)</t>
  </si>
  <si>
    <t>The greatest risk is for the residents of Palanga - 16,046 (2020 m.).
The value of the indicator is the population living in Palanga city municipality.</t>
  </si>
  <si>
    <r>
      <rPr>
        <b/>
        <sz val="11"/>
        <rFont val="Calibri"/>
        <family val="2"/>
        <charset val="186"/>
        <scheme val="minor"/>
      </rPr>
      <t>061</t>
    </r>
    <r>
      <rPr>
        <sz val="11"/>
        <rFont val="Calibri"/>
        <family val="2"/>
        <scheme val="minor"/>
      </rPr>
      <t xml:space="preserve"> Risk prevention and management of non-climate related natural risks (for example earthquakes) and risks linked to human activities (for example technological accidents), including awareness raising, civil protection and disaster management systems, infrastructures and ecosystem based approaches ( Su klimatu nesusijusių gamtinių pavojų (pvz., žemės drebėjimų) ir su žmogaus veikla susijusios rizikos (pvz., technologinių avarijų) rizikos prevencija ir valdymas, įskaitant informuotumo didinimą, civilinės saugos ir nelaimių valdymo sistemas, infrastruktūrą ir ekosistemomis grindžiamus metodus)
</t>
    </r>
  </si>
  <si>
    <t>RCO122</t>
  </si>
  <si>
    <t>Investments in new or upgraded disaster monitoring, preparedness, warning and response systems against non-climate related natural risks and risks related to human activities ( investicijos į naujas arba atnaujintas nelaimių stebėsenos, pasirengimo joms, įspėjimo apie jas ir reagavimo į jas sistemas, skirtas su klimatu nesusijusiai gamtinio pavojaus rizikai ir su žmogaus veikla susijusiai rizikai)</t>
  </si>
  <si>
    <t>Euro</t>
  </si>
  <si>
    <t>RCR96</t>
  </si>
  <si>
    <t>Population benefiting from protection measures against non-climate related natural risks and risks related to human activities ( gyventojai, galintys pasinaudoti apsaugos nuo su klimatu nesusijusios gamtinio pavojaus rizikos ir nuo su žmogaus veikla susijusios rizikos priemonėmis)</t>
  </si>
  <si>
    <r>
      <t xml:space="preserve">Baseline 0.
2029  target value- </t>
    </r>
    <r>
      <rPr>
        <b/>
        <sz val="11"/>
        <rFont val="Calibri"/>
        <family val="2"/>
        <charset val="186"/>
        <scheme val="minor"/>
      </rPr>
      <t>228.872</t>
    </r>
    <r>
      <rPr>
        <sz val="11"/>
        <rFont val="Calibri"/>
        <family val="2"/>
        <charset val="186"/>
        <scheme val="minor"/>
      </rPr>
      <t xml:space="preserve"> persons. 149.157 (Population of Klaipėda City Municipality)+ 60.139  (Population of Klaipeda district municipality),+ 16.046 (Population of Palanga City Municipality) + 3.530 (Population of the Curonian Nerija Municipality).</t>
    </r>
  </si>
  <si>
    <t>2.4.3. Improvement of meteorological and hydrological monitoring, climate change impact assessment, risk and potential forecasting system.
Informing the public and stakeholders on climate change mitigation and adaptation  (Metereologinių ir hidrologinių stebėjimų, klimato kaitos poveikio vertinimo, rizikos ir galimų padarinių prognozavimo sistemos tobulinimas bei visuomenės informavimas)</t>
  </si>
  <si>
    <r>
      <rPr>
        <b/>
        <sz val="11"/>
        <rFont val="Calibri"/>
        <family val="2"/>
        <charset val="186"/>
        <scheme val="minor"/>
      </rPr>
      <t>060</t>
    </r>
    <r>
      <rPr>
        <sz val="11"/>
        <rFont val="Calibri"/>
        <family val="2"/>
        <charset val="186"/>
        <scheme val="minor"/>
      </rPr>
      <t xml:space="preserve"> Adaptation to climate change measures, prevention or management of climate related risks: others, e.g. storms and drought (including awareness raising, civil protection and disaster management systems and infrastructures)  (Prisitaikymo prie klimato kaitos priemonės, su klimato kaita susijusios rizikos prevencija ir valdymas: kita, pvz. audros ir sausra (įskaitant informuotumo didinimą, civilinės saugos ir nelaimių valdymo sistemas, infrastruktūrą ir ekosistemomis grindžiamus metodus)</t>
    </r>
  </si>
  <si>
    <t>RCO24</t>
  </si>
  <si>
    <t>Investments in new or upgraded disaster monitoring, preparedness, warning and response systems against natural disasters (investicijos į naujas arba atnaujintas gaivalinių nelaimių stebėsenos, pasirengimo joms, įspėjimo apie jas ir reagavimo į jas sistemas)</t>
  </si>
  <si>
    <t>Whole Lithuania</t>
  </si>
  <si>
    <t>CF</t>
  </si>
  <si>
    <t>euro</t>
  </si>
  <si>
    <r>
      <t>The indicator value is a total investment value - 9.411.765 Eur. The required investments have been determined on the basis of similar projects financed by EU funds in 2014-2020 and the needs submitted by the responsible institutions.
Milestone for 2024 is not provided, because projects will start at the end of 2022 and 2023. The duration of projects is 3-4 years, therefore in 2024 there will be no completed projects and achieved indicators.
1.764.706,41 Eur is planned to use to inform the public and stakeholders about climate change mitigation and adaptation.</t>
    </r>
    <r>
      <rPr>
        <strike/>
        <sz val="11"/>
        <rFont val="Calibri"/>
        <family val="2"/>
        <charset val="186"/>
        <scheme val="minor"/>
      </rPr>
      <t xml:space="preserve">
</t>
    </r>
    <r>
      <rPr>
        <sz val="11"/>
        <rFont val="Calibri"/>
        <family val="2"/>
        <charset val="186"/>
        <scheme val="minor"/>
      </rPr>
      <t>(11.176.471-1.764.706,41=9.411.765)</t>
    </r>
  </si>
  <si>
    <t>Specific result</t>
  </si>
  <si>
    <r>
      <rPr>
        <b/>
        <sz val="11"/>
        <color rgb="FFFF0000"/>
        <rFont val="Calibri"/>
        <family val="2"/>
        <charset val="186"/>
        <scheme val="minor"/>
      </rPr>
      <t>Percentage</t>
    </r>
    <r>
      <rPr>
        <sz val="11"/>
        <color theme="1"/>
        <rFont val="Calibri"/>
        <family val="2"/>
        <charset val="186"/>
        <scheme val="minor"/>
      </rPr>
      <t xml:space="preserve"> of predicted warnings on hazardous, extreme and catastrophic weather events from actual events (Numatytų pavojingų, stichinių ir katastrofinių meteorologinių reiškinių dalis nuo faktinių)</t>
    </r>
  </si>
  <si>
    <t>percent</t>
  </si>
  <si>
    <t xml:space="preserve">
88</t>
  </si>
  <si>
    <t xml:space="preserve">
2020</t>
  </si>
  <si>
    <t xml:space="preserve">In order to ensure the reliability of forecasts required by the population and other users of information to make decisions on the impact of hydrometeorological conditions, the forecasting system will be updated.
The accuracy of the predictions depends on this.
The indicator is calculated according to the Meteorological Forecasting Instruction.
(X / Y) × 100, where X is confirmed warnings on dangerous meteorological phenomena, Y is total warnings.
The indicator is measured one year after the end of the projects.
The Hydrometeorological Service carried out an assessment and it was decided that the real change to be achieved would be 3 %. Units cannot be measured because there are different numbers of dangerous natural and catastrophic events occurring in different years.  
The 90 % target value is also confirmed in the National Climate Change Management Agenda.
</t>
  </si>
  <si>
    <t xml:space="preserve">2.4.4. Renovation of the forest fire detecting system (Miško gaisrų aptikimo sistemos įdiegimas)
</t>
  </si>
  <si>
    <r>
      <rPr>
        <b/>
        <sz val="11"/>
        <rFont val="Calibri"/>
        <family val="2"/>
        <charset val="186"/>
        <scheme val="minor"/>
      </rPr>
      <t xml:space="preserve">059 </t>
    </r>
    <r>
      <rPr>
        <sz val="11"/>
        <rFont val="Calibri"/>
        <family val="2"/>
        <charset val="186"/>
        <scheme val="minor"/>
      </rPr>
      <t>Adaptation to climate change measures, prevention or management of climate related risks: fires (including awareness raising, civil protection and disaster management systems and infrastructures)(Prisitaikymo prie klimato kaitos priemonės, su klimato kaita susijusios rizikos prevencija ir valdymas: gaisrai (įskaitant informuotumo didinimą, civilinės saugos ir nelaimių valdymo sistemas, infrastruktūrą ir ekosistemomis grindžiamus metodus)</t>
    </r>
  </si>
  <si>
    <t>RCO28</t>
  </si>
  <si>
    <t>Area covered by protection measures against wildfires (teritorijos, kurioms taikomos apsaugos nuo miškų gaisrų priemonės)</t>
  </si>
  <si>
    <t>ha</t>
  </si>
  <si>
    <t>The indicator value - 1.960.784 ha.
It is planned to install a fire detection system. One detection point of the system monitors an area of about 25.000 ha (Data from State Forest Enterprise).
According to the survey data of fire detection equipment suppliers, the installation price of one point is about 300.000 Eur.
23.529.412/300.000*25.000=1.960.784 ha.
It is planned to start projects in 2023, so in 2024 projects wouldn't be completed yet (duration 2-3 years).</t>
  </si>
  <si>
    <t>RCR36</t>
  </si>
  <si>
    <t>Population benefiting from wildfire protection measures (gyventojai, galintys pasinaudoti apsaugos nuo miškų gaisrų priemonėmis)</t>
  </si>
  <si>
    <t>The population density in forested and rural areas is 15 persons/km2 or 0.15 persons/ha (data from Statistic).
It is predicted that the detection system will protect at least 294.118 inhabitants (1.960.784 * 0.15=294.118).</t>
  </si>
  <si>
    <t>viso</t>
  </si>
  <si>
    <t>ERDF</t>
  </si>
  <si>
    <t>Minitry of interior</t>
  </si>
  <si>
    <t>Action</t>
  </si>
  <si>
    <t>Total allocation of action level (indicated)</t>
  </si>
  <si>
    <t>Methodology for calculating the values for the indicator</t>
  </si>
  <si>
    <t>co-financing rate (Eur.)</t>
  </si>
  <si>
    <t>Amount (EU+ national)(Eur.)</t>
  </si>
  <si>
    <t xml:space="preserve">Population benefiting from protection measures against climate related natural disaster  in not just dangerous areas (Gyventojai, kuriems taikomos apsaugos priemonės nuo su klimatu susijusios gamtos katastrofos ne tik pavojingose teritorijose)
</t>
  </si>
  <si>
    <t>Persons</t>
  </si>
  <si>
    <t xml:space="preserve">Investment will be made to improve and develope hazard (natural, organic and technical, as well as other events that may cause or result in an emergency) warning and notification infrastructure by deploying 555 sound sirens warning to residents in 43 municipalities. There are  1 757 110  residents under Statistic Lithuania. Investment insreases percentage of warning residents 62,82 to 75%. 
</t>
  </si>
  <si>
    <t>Indicator code</t>
  </si>
  <si>
    <t>Indicator name</t>
  </si>
  <si>
    <t>Indicator M.U.</t>
  </si>
  <si>
    <t>Indicator baseline value</t>
  </si>
  <si>
    <t>Indicator baseline year</t>
  </si>
  <si>
    <t>Row ID</t>
  </si>
  <si>
    <t>Field</t>
  </si>
  <si>
    <t>Indicator metadata</t>
  </si>
  <si>
    <t>R.S.</t>
  </si>
  <si>
    <t>Percentage of predicted warnings on hazardous, extreme and catastrophic weather events from actual events (Numatytų pavojingų, stichinių ir katastrofinių meteorologinių reiškinių dalis nuo faktinių)</t>
  </si>
  <si>
    <t>Measurement unit</t>
  </si>
  <si>
    <t>percentage</t>
  </si>
  <si>
    <t>Type of indicator</t>
  </si>
  <si>
    <t>result</t>
  </si>
  <si>
    <t>Milestone 2024</t>
  </si>
  <si>
    <t>not required</t>
  </si>
  <si>
    <t>Policy objective</t>
  </si>
  <si>
    <t>PO2 Greener Europe</t>
  </si>
  <si>
    <t>Specific objective</t>
  </si>
  <si>
    <r>
      <t>SO 2.iv</t>
    </r>
    <r>
      <rPr>
        <sz val="12"/>
        <rFont val="Calibri"/>
        <family val="2"/>
        <charset val="186"/>
        <scheme val="minor"/>
      </rPr>
      <t xml:space="preserve"> Promoting climate change adaptation and disaster risk prevention, resilience taking into account eco-system based approaches</t>
    </r>
  </si>
  <si>
    <t>Definition and concepts</t>
  </si>
  <si>
    <t xml:space="preserve">In order to manage the impact of emergency situations on the population and various sectors of the economy and timely decision-making, the accuracy of hydrometeorological forecasts is very important. 
It is therefore planned to update and develop the hydrometeorological observation system.
The indicator will be calculated according to the Meteorological Forecasting Instruction - (X / Y) × 100, where X - predicted warnings on hazardous, extreme and catastrophic weather events, Y - total amount of actual hazardous, extreme and catastrophic weather events.
</t>
  </si>
  <si>
    <t>Data collection</t>
  </si>
  <si>
    <t>Supported projects</t>
  </si>
  <si>
    <t>Time measurement achieved</t>
  </si>
  <si>
    <t>Upon completion of output in the supported project - the indicator is measured one year after the end of the projects</t>
  </si>
  <si>
    <t>Aggregation issues</t>
  </si>
  <si>
    <t>No issues</t>
  </si>
  <si>
    <t>Reporting</t>
  </si>
  <si>
    <t>Reporting by specific objective</t>
  </si>
  <si>
    <t>References</t>
  </si>
  <si>
    <t>No references</t>
  </si>
  <si>
    <t>Corresponding corporate indicator</t>
  </si>
  <si>
    <t>Not required. Specific result indicator</t>
  </si>
  <si>
    <t>Notes</t>
  </si>
  <si>
    <t>Indicator related to RCO24 Investments in new or upgraded disaster monitoring, preparedness, warning and response systems</t>
  </si>
  <si>
    <t>Examples</t>
  </si>
  <si>
    <t>No examples</t>
  </si>
  <si>
    <t xml:space="preserve">
ERDF</t>
  </si>
  <si>
    <t xml:space="preserve">According to the project data of the measure "Flood Risk Mangement" for the period 2014-2020, the rate of flood prevention measures per person in the risk area varies from 3.000 to 7.000 EUR.
It is planned to implement measures that are set out in the Flood Management Plan and have not been covered by 2014-2020 period projects, where measures per person cost 20,000 EUR.
41.176.470/20.000=2059 persons.
</t>
  </si>
  <si>
    <t xml:space="preserve">
According to information provided in the National Energy and Climate Action Plan 2021-2030 (NECP) and Flood Risk Management Plans, flood defense infrastructure measures together with additional nature based measures for the protection of the river bank (strip) cost 0.5 million Eur/km.
(42.352.941-1000000/85%)/500.000=82 km.
1,176,471 Eur is allocated for the preparation of Flood Risk Management Plans.
Milestone for 2024 is not provided, because projects will start at the end of 2022 and 2023.</t>
  </si>
  <si>
    <t>Projects data</t>
  </si>
  <si>
    <t>Project data</t>
  </si>
  <si>
    <t>Projects data,
Lithuanian Hydrometeorological Service (Lietuvos hidrometeorologijos tarnyba)</t>
  </si>
  <si>
    <t>Total</t>
  </si>
  <si>
    <t>Mid-West Region</t>
  </si>
  <si>
    <t xml:space="preserve">Total value of investments in projects supporting hazard  warning and notification infrastructure.
Results of indicators in 2024 and 2029  are figured out under experience of 2014-2020 OP. 46 sound sirens were purchesed under 2014-2020 Operational program (OP), 5th priority „Protection of environment, sustainable use of natural resources and adaptation to climate change measure „Improvement and development of population hazard warning and rescue systems“. Last purchese of 27 sound sirens price was 236 939,04 Eur in 2019-11-08. Unit price was 8 775,52 Eur.
According to market research (rinkos tyrimai) unit cost is approximatley 10 000 Eur in 2021-08-16. 555 sound sirens will be purchesed. 
Quantity of sound sirens was indicated under data of Fire and Rescue departament about laid out sirens in Lithuania. Project's target is to modernise over 20 years old sirens. 
As regards milestones for 2024, it is assumed that progress of the action, according to the experience of 2014-2020  would amount to 2 mln. EUR.
</t>
  </si>
  <si>
    <t>Specific objectives – 2.4. Promoting climate change adaptation and disaster risk prevention and resilience, taking into account eco-system based approaches (Skatinti prisitaikymą prie klimato kaitos ir nelaimių rizikos prevenciją, atsparumą, atsižvelgiant į ekosisteminius metodus)</t>
  </si>
  <si>
    <t>2.4.5. Expand the population warning and information infrastructure (Plėsti gyventojų perspėjimo ir informavimo infrastruktūrą)</t>
  </si>
  <si>
    <t>2.4.2. Increasing the resilience of the Baltic Sea coast and improving the pollution response system in the sea area  (Baltijos jūros kranto atsparumo didinimas ir teršalų likvidavimo jūros rajone sistemos tobulinimas )</t>
  </si>
  <si>
    <t xml:space="preserve">
In order to respond to the risk of emissions of pollutants in the Baltic Sea in a timely manner, it is necessary to establish a system for the eradication of pollutants with search and rescue opportunities (Siekiant laiku reaguoti į teršalų išsiliejimo Baltijos jūroje riziką reikalinga, diegti teršalų likvidavimo su paieškos ir gelbėjimo galimybėmis sistemą). Milestone for 2024 is not provided, because projects will start at the end of 2023 and will be completed in 2026.</t>
  </si>
  <si>
    <r>
      <rPr>
        <b/>
        <strike/>
        <sz val="11"/>
        <rFont val="Calibri"/>
        <family val="2"/>
        <scheme val="minor"/>
      </rPr>
      <t>060</t>
    </r>
    <r>
      <rPr>
        <strike/>
        <sz val="11"/>
        <rFont val="Calibri"/>
        <family val="2"/>
        <scheme val="minor"/>
      </rPr>
      <t xml:space="preserve"> Adaptation to climate change measures and prevention and management of climate related risks: others, e.g. storms and drought (including awareness raising, civil protection and disaster management systems, infrastructures and ecosystem based approaches)(Prisitaikymo prie klimato kaitos priemonės, su klimato kaita susijusios rizikos prevencija ir valdymas: kita, pvz. audros ir sausra (įskaitant informuotumo didinimą, civilinės saugos ir nelaimių valdymo sistemas, infrastruktūrą ir ekosistemomis grindžiamus metodus)</t>
    </r>
  </si>
  <si>
    <r>
      <t>Investments in new or upgraded disaster monitoring, preparedness, warning and response systems against natural disasters (investicijos į naujas arba atnaujintas gaivalinių nelaimių stebėsenos, pasirengimo joms, įspėjimo apie jas ir reagavimo į jas sistemas)</t>
    </r>
    <r>
      <rPr>
        <i/>
        <strike/>
        <sz val="11"/>
        <rFont val="Calibri"/>
        <family val="2"/>
        <scheme val="minor"/>
      </rPr>
      <t xml:space="preserve">
</t>
    </r>
  </si>
  <si>
    <t xml:space="preserve">
 Mid-West Region</t>
  </si>
  <si>
    <t>Justification for the proposed change 2025-12</t>
  </si>
  <si>
    <t>General comments</t>
  </si>
  <si>
    <t>The co-financing rate has been revised, but the calculation of the indicator targets is still based on the previous rate.</t>
  </si>
  <si>
    <t>Allocated to new priorities.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</si>
</sst>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0"/>
    <numFmt numFmtId="166" formatCode="#,##0_ ;\-#,##0\ "/>
    <numFmt numFmtId="167" formatCode="_-* #,##0_-;\-* #,##0_-;_-* &quot;-&quot;??_-;_-@_-"/>
    <numFmt numFmtId="168" formatCode="#,##0.00_ ;\-#,##0.00\ "/>
  </numFmts>
  <fonts count="27" x14ac:knownFonts="1">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11"/>
      <name val="Calibri"/>
      <family val="2"/>
      <scheme val="minor"/>
    </font>
    <font>
      <b/>
      <sz val="11"/>
      <color theme="1"/>
      <name val="Calibri"/>
      <family val="2"/>
      <scheme val="minor"/>
    </font>
    <font>
      <b/>
      <sz val="11"/>
      <color theme="1"/>
      <name val="Times New Roman"/>
      <family val="1"/>
      <charset val="186"/>
    </font>
    <font>
      <sz val="11"/>
      <color rgb="FFFF0000"/>
      <name val="Calibri"/>
      <family val="2"/>
      <scheme val="minor"/>
    </font>
    <font>
      <b/>
      <sz val="11"/>
      <name val="Calibri"/>
      <family val="2"/>
      <charset val="186"/>
      <scheme val="minor"/>
    </font>
    <font>
      <i/>
      <sz val="11"/>
      <color rgb="FFFF0000"/>
      <name val="Calibri"/>
      <family val="2"/>
      <charset val="186"/>
      <scheme val="minor"/>
    </font>
    <font>
      <sz val="11"/>
      <name val="Calibri"/>
      <family val="2"/>
      <charset val="186"/>
      <scheme val="minor"/>
    </font>
    <font>
      <u/>
      <sz val="11"/>
      <color theme="10"/>
      <name val="Calibri"/>
      <family val="2"/>
      <scheme val="minor"/>
    </font>
    <font>
      <strike/>
      <sz val="11"/>
      <name val="Calibri"/>
      <family val="2"/>
      <charset val="186"/>
      <scheme val="minor"/>
    </font>
    <font>
      <b/>
      <sz val="11"/>
      <color rgb="FFFF0000"/>
      <name val="Calibri"/>
      <family val="2"/>
      <charset val="186"/>
      <scheme val="minor"/>
    </font>
    <font>
      <b/>
      <sz val="10"/>
      <color theme="1"/>
      <name val="Calibri"/>
      <family val="2"/>
      <charset val="186"/>
      <scheme val="minor"/>
    </font>
    <font>
      <sz val="12"/>
      <color theme="1"/>
      <name val="Calibri"/>
      <family val="2"/>
      <scheme val="minor"/>
    </font>
    <font>
      <sz val="12"/>
      <color rgb="FF202124"/>
      <name val="Calibri"/>
      <family val="2"/>
      <charset val="186"/>
      <scheme val="minor"/>
    </font>
    <font>
      <sz val="12"/>
      <name val="Calibri"/>
      <family val="2"/>
      <scheme val="minor"/>
    </font>
    <font>
      <sz val="12"/>
      <name val="Calibri"/>
      <family val="2"/>
      <charset val="186"/>
      <scheme val="minor"/>
    </font>
    <font>
      <sz val="12"/>
      <color theme="1"/>
      <name val="Calibri"/>
      <family val="2"/>
      <charset val="186"/>
      <scheme val="minor"/>
    </font>
    <font>
      <strike/>
      <sz val="11"/>
      <name val="Calibri"/>
      <family val="2"/>
      <scheme val="minor"/>
    </font>
    <font>
      <sz val="12"/>
      <color rgb="FF0070C0"/>
      <name val="Calibri"/>
      <family val="2"/>
      <charset val="186"/>
      <scheme val="minor"/>
    </font>
    <font>
      <sz val="12"/>
      <color rgb="FFFF0000"/>
      <name val="Calibri"/>
      <family val="2"/>
      <charset val="186"/>
      <scheme val="minor"/>
    </font>
    <font>
      <strike/>
      <sz val="11"/>
      <color theme="1"/>
      <name val="Calibri"/>
      <family val="2"/>
      <scheme val="minor"/>
    </font>
    <font>
      <b/>
      <strike/>
      <sz val="11"/>
      <name val="Calibri"/>
      <family val="2"/>
      <scheme val="minor"/>
    </font>
    <font>
      <i/>
      <strike/>
      <sz val="11"/>
      <name val="Calibri"/>
      <family val="2"/>
      <scheme val="minor"/>
    </font>
    <font>
      <strike/>
      <sz val="11"/>
      <color theme="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FF00"/>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11" fillId="0" borderId="0" applyNumberFormat="0" applyFill="0" applyBorder="0" applyAlignment="0" applyProtection="0"/>
  </cellStyleXfs>
  <cellXfs count="266">
    <xf numFmtId="0" fontId="0" fillId="0" borderId="0" xfId="0"/>
    <xf numFmtId="0" fontId="3" fillId="0" borderId="0" xfId="0" applyFont="1"/>
    <xf numFmtId="0" fontId="5" fillId="0" borderId="0" xfId="0" applyFont="1"/>
    <xf numFmtId="0" fontId="6" fillId="0" borderId="0" xfId="0" applyFont="1"/>
    <xf numFmtId="14" fontId="7" fillId="0" borderId="0" xfId="0" applyNumberFormat="1" applyFont="1"/>
    <xf numFmtId="0" fontId="2" fillId="2" borderId="0" xfId="0" applyFont="1" applyFill="1"/>
    <xf numFmtId="0" fontId="0" fillId="0" borderId="0" xfId="0" applyAlignment="1">
      <alignment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0" fillId="2" borderId="5" xfId="0" applyFill="1" applyBorder="1" applyAlignment="1">
      <alignment horizontal="center" vertical="center"/>
    </xf>
    <xf numFmtId="0" fontId="0" fillId="2" borderId="9" xfId="0" applyFill="1" applyBorder="1" applyAlignment="1">
      <alignment horizontal="center" vertical="center"/>
    </xf>
    <xf numFmtId="1" fontId="10" fillId="2" borderId="9" xfId="0" applyNumberFormat="1" applyFont="1" applyFill="1" applyBorder="1" applyAlignment="1">
      <alignment horizontal="center" vertical="center"/>
    </xf>
    <xf numFmtId="4" fontId="10" fillId="2" borderId="9" xfId="0" applyNumberFormat="1" applyFont="1" applyFill="1" applyBorder="1" applyAlignment="1">
      <alignment horizontal="center" vertical="center"/>
    </xf>
    <xf numFmtId="0" fontId="0" fillId="2" borderId="8" xfId="0" applyFill="1" applyBorder="1" applyAlignment="1">
      <alignment horizontal="center" vertical="center" wrapText="1"/>
    </xf>
    <xf numFmtId="167" fontId="0" fillId="2" borderId="5" xfId="1" applyNumberFormat="1" applyFont="1" applyFill="1" applyBorder="1" applyAlignment="1">
      <alignment horizontal="center" vertical="center"/>
    </xf>
    <xf numFmtId="0" fontId="0" fillId="0" borderId="0" xfId="0" applyAlignment="1">
      <alignment horizontal="left" vertical="top" wrapText="1"/>
    </xf>
    <xf numFmtId="4" fontId="0" fillId="0" borderId="0" xfId="0" applyNumberFormat="1" applyAlignment="1">
      <alignment horizontal="left" vertical="center"/>
    </xf>
    <xf numFmtId="4" fontId="0" fillId="0" borderId="0" xfId="0" applyNumberFormat="1"/>
    <xf numFmtId="3" fontId="0" fillId="0" borderId="0" xfId="0" applyNumberFormat="1"/>
    <xf numFmtId="167" fontId="0" fillId="0" borderId="0" xfId="1" applyNumberFormat="1" applyFont="1" applyBorder="1"/>
    <xf numFmtId="0" fontId="0" fillId="0" borderId="0" xfId="0" applyAlignment="1">
      <alignment horizontal="center"/>
    </xf>
    <xf numFmtId="4" fontId="0" fillId="0" borderId="0" xfId="0" applyNumberFormat="1" applyAlignment="1">
      <alignment vertical="center"/>
    </xf>
    <xf numFmtId="0" fontId="0" fillId="0" borderId="0" xfId="0" applyAlignment="1">
      <alignment horizontal="left"/>
    </xf>
    <xf numFmtId="167" fontId="0" fillId="0" borderId="0" xfId="0" applyNumberFormat="1"/>
    <xf numFmtId="0" fontId="0" fillId="0" borderId="8" xfId="0" applyBorder="1" applyAlignment="1">
      <alignment vertical="center"/>
    </xf>
    <xf numFmtId="0" fontId="0" fillId="0" borderId="8" xfId="0" applyBorder="1" applyAlignment="1">
      <alignment vertical="center" wrapText="1"/>
    </xf>
    <xf numFmtId="0" fontId="0" fillId="0" borderId="11" xfId="0" applyBorder="1" applyAlignment="1">
      <alignment vertical="center" wrapText="1"/>
    </xf>
    <xf numFmtId="168" fontId="0" fillId="0" borderId="0" xfId="0" applyNumberFormat="1"/>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0" fillId="2" borderId="6" xfId="0" applyFill="1" applyBorder="1" applyAlignment="1">
      <alignment horizontal="center" vertical="center" wrapText="1"/>
    </xf>
    <xf numFmtId="0" fontId="0" fillId="0" borderId="6" xfId="0" applyBorder="1" applyAlignment="1">
      <alignment horizontal="center" vertical="top" wrapText="1"/>
    </xf>
    <xf numFmtId="3" fontId="0" fillId="0" borderId="6" xfId="0" applyNumberFormat="1" applyBorder="1" applyAlignment="1">
      <alignment horizontal="center" vertical="center"/>
    </xf>
    <xf numFmtId="0" fontId="0" fillId="0" borderId="9" xfId="0" applyBorder="1" applyAlignment="1">
      <alignment horizontal="center" vertical="top" wrapText="1"/>
    </xf>
    <xf numFmtId="0" fontId="0" fillId="0" borderId="9" xfId="0" applyBorder="1" applyAlignment="1">
      <alignment horizontal="center" vertical="center"/>
    </xf>
    <xf numFmtId="167" fontId="0" fillId="2" borderId="9" xfId="1" applyNumberFormat="1" applyFont="1" applyFill="1" applyBorder="1" applyAlignment="1">
      <alignment horizontal="center" vertical="center"/>
    </xf>
    <xf numFmtId="167" fontId="0" fillId="0" borderId="9" xfId="0" applyNumberFormat="1" applyBorder="1" applyAlignment="1">
      <alignment horizontal="center" vertical="top" wrapText="1"/>
    </xf>
    <xf numFmtId="0" fontId="0" fillId="0" borderId="9" xfId="0" applyBorder="1" applyAlignment="1">
      <alignment horizontal="center" vertical="center" wrapText="1"/>
    </xf>
    <xf numFmtId="0" fontId="0" fillId="2" borderId="9" xfId="0" applyFill="1" applyBorder="1" applyAlignment="1">
      <alignment horizontal="center" vertical="center" wrapText="1"/>
    </xf>
    <xf numFmtId="3" fontId="0" fillId="2" borderId="9" xfId="0" applyNumberFormat="1" applyFill="1" applyBorder="1" applyAlignment="1">
      <alignment horizontal="center" vertical="center"/>
    </xf>
    <xf numFmtId="0" fontId="0" fillId="2" borderId="9" xfId="0" applyFill="1" applyBorder="1" applyAlignment="1">
      <alignment horizontal="center" vertical="top" wrapText="1"/>
    </xf>
    <xf numFmtId="4" fontId="0" fillId="2" borderId="9" xfId="0" applyNumberFormat="1" applyFill="1" applyBorder="1" applyAlignment="1">
      <alignment horizontal="center" vertical="center" wrapText="1"/>
    </xf>
    <xf numFmtId="1" fontId="0" fillId="2" borderId="9" xfId="0" applyNumberFormat="1" applyFill="1" applyBorder="1" applyAlignment="1">
      <alignment horizontal="center" vertical="center"/>
    </xf>
    <xf numFmtId="167" fontId="0" fillId="2" borderId="9" xfId="0" applyNumberFormat="1" applyFill="1" applyBorder="1" applyAlignment="1">
      <alignment horizontal="center" vertical="center"/>
    </xf>
    <xf numFmtId="167" fontId="0" fillId="2" borderId="9" xfId="0" applyNumberFormat="1" applyFill="1" applyBorder="1" applyAlignment="1">
      <alignment horizontal="center" vertical="top" wrapText="1"/>
    </xf>
    <xf numFmtId="0" fontId="15" fillId="0" borderId="9" xfId="0" applyFont="1" applyBorder="1" applyAlignment="1">
      <alignment horizontal="center" vertical="center" wrapText="1"/>
    </xf>
    <xf numFmtId="0" fontId="15" fillId="0" borderId="9" xfId="0" applyFont="1" applyBorder="1" applyAlignment="1">
      <alignment vertical="center" wrapText="1"/>
    </xf>
    <xf numFmtId="0" fontId="15" fillId="0" borderId="9" xfId="0" applyFont="1" applyBorder="1" applyAlignment="1">
      <alignment wrapText="1"/>
    </xf>
    <xf numFmtId="0" fontId="16" fillId="0" borderId="9" xfId="0" applyFont="1" applyBorder="1" applyAlignment="1">
      <alignment horizontal="left" vertical="center" wrapText="1"/>
    </xf>
    <xf numFmtId="0" fontId="15" fillId="0" borderId="9" xfId="0" applyFont="1" applyBorder="1" applyAlignment="1">
      <alignment horizontal="left" wrapText="1"/>
    </xf>
    <xf numFmtId="0" fontId="15" fillId="0" borderId="9" xfId="0" applyFont="1" applyBorder="1" applyAlignment="1">
      <alignment vertical="center"/>
    </xf>
    <xf numFmtId="0" fontId="15" fillId="2" borderId="9" xfId="0" applyFont="1" applyFill="1" applyBorder="1" applyAlignment="1">
      <alignment vertical="center" wrapText="1"/>
    </xf>
    <xf numFmtId="0" fontId="19" fillId="2" borderId="9" xfId="0" applyFont="1" applyFill="1" applyBorder="1" applyAlignment="1">
      <alignment horizontal="left" vertical="center" wrapText="1"/>
    </xf>
    <xf numFmtId="0" fontId="17" fillId="0" borderId="9" xfId="0" applyFont="1" applyBorder="1" applyAlignment="1">
      <alignment wrapText="1"/>
    </xf>
    <xf numFmtId="0" fontId="18" fillId="0" borderId="9" xfId="0" applyFont="1" applyBorder="1" applyAlignment="1">
      <alignment wrapText="1"/>
    </xf>
    <xf numFmtId="0" fontId="17" fillId="0" borderId="9" xfId="0" applyFont="1" applyBorder="1" applyAlignment="1">
      <alignment vertical="center"/>
    </xf>
    <xf numFmtId="14" fontId="0" fillId="2" borderId="0" xfId="0" applyNumberFormat="1" applyFill="1"/>
    <xf numFmtId="3" fontId="0" fillId="0" borderId="0" xfId="0" applyNumberFormat="1" applyAlignment="1">
      <alignment horizontal="left" vertical="center"/>
    </xf>
    <xf numFmtId="3" fontId="0" fillId="0" borderId="0" xfId="0" applyNumberFormat="1" applyAlignment="1">
      <alignment horizontal="center" vertical="center"/>
    </xf>
    <xf numFmtId="3" fontId="0" fillId="0" borderId="0" xfId="0" applyNumberFormat="1" applyAlignment="1">
      <alignment vertical="center"/>
    </xf>
    <xf numFmtId="3" fontId="10" fillId="2" borderId="9" xfId="0" applyNumberFormat="1" applyFont="1" applyFill="1" applyBorder="1" applyAlignment="1">
      <alignment horizontal="center" vertical="center"/>
    </xf>
    <xf numFmtId="0" fontId="15" fillId="0" borderId="0" xfId="0" applyFont="1" applyAlignment="1">
      <alignment horizontal="center" vertical="center"/>
    </xf>
    <xf numFmtId="0" fontId="15" fillId="0" borderId="0" xfId="0" applyFont="1" applyAlignment="1">
      <alignment vertical="center"/>
    </xf>
    <xf numFmtId="0" fontId="21" fillId="2" borderId="0" xfId="0" applyFont="1" applyFill="1" applyAlignment="1">
      <alignment horizontal="left" vertical="center" wrapText="1"/>
    </xf>
    <xf numFmtId="0" fontId="17" fillId="0" borderId="0" xfId="0" applyFont="1" applyAlignment="1">
      <alignment horizontal="left" vertical="top" wrapText="1"/>
    </xf>
    <xf numFmtId="0" fontId="22" fillId="0" borderId="0" xfId="0" applyFont="1" applyAlignment="1">
      <alignment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wrapText="1"/>
    </xf>
    <xf numFmtId="0" fontId="0" fillId="2" borderId="0" xfId="0" applyFill="1" applyAlignment="1">
      <alignment vertical="center" wrapText="1"/>
    </xf>
    <xf numFmtId="3" fontId="10" fillId="0" borderId="6" xfId="0" applyNumberFormat="1" applyFont="1" applyBorder="1" applyAlignment="1">
      <alignment horizontal="center" vertical="center" wrapText="1"/>
    </xf>
    <xf numFmtId="3" fontId="10" fillId="0" borderId="9" xfId="0" applyNumberFormat="1" applyFont="1" applyBorder="1" applyAlignment="1">
      <alignment horizontal="center" vertical="center"/>
    </xf>
    <xf numFmtId="166" fontId="10" fillId="2" borderId="9" xfId="0" applyNumberFormat="1" applyFont="1" applyFill="1" applyBorder="1" applyAlignment="1">
      <alignment horizontal="center" vertical="center"/>
    </xf>
    <xf numFmtId="166" fontId="10" fillId="2" borderId="9" xfId="0" applyNumberFormat="1" applyFont="1" applyFill="1" applyBorder="1" applyAlignment="1">
      <alignment horizontal="center" vertical="center" wrapText="1"/>
    </xf>
    <xf numFmtId="0" fontId="10"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166" fontId="0" fillId="0" borderId="9" xfId="1" applyNumberFormat="1" applyFont="1" applyBorder="1" applyAlignment="1">
      <alignment horizontal="center" vertical="center"/>
    </xf>
    <xf numFmtId="0" fontId="0" fillId="2" borderId="5" xfId="0" applyFill="1" applyBorder="1" applyAlignment="1">
      <alignment horizontal="center" vertical="center" wrapText="1"/>
    </xf>
    <xf numFmtId="0" fontId="0" fillId="0" borderId="5" xfId="0" applyBorder="1" applyAlignment="1">
      <alignment horizontal="center" vertical="center"/>
    </xf>
    <xf numFmtId="166" fontId="0" fillId="2" borderId="5" xfId="1" applyNumberFormat="1" applyFont="1" applyFill="1" applyBorder="1" applyAlignment="1">
      <alignment horizontal="center" vertical="center"/>
    </xf>
    <xf numFmtId="0" fontId="4" fillId="2" borderId="9" xfId="0" applyFont="1" applyFill="1" applyBorder="1" applyAlignment="1">
      <alignment horizontal="center" vertical="center"/>
    </xf>
    <xf numFmtId="0" fontId="3" fillId="0" borderId="3" xfId="0" applyFont="1" applyBorder="1" applyAlignment="1">
      <alignment horizontal="center" vertical="center" wrapText="1"/>
    </xf>
    <xf numFmtId="165" fontId="3" fillId="0" borderId="3" xfId="0" applyNumberFormat="1" applyFont="1" applyBorder="1" applyAlignment="1">
      <alignment horizontal="left" vertical="center" wrapText="1"/>
    </xf>
    <xf numFmtId="0" fontId="8" fillId="0" borderId="3" xfId="0" applyFont="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vertical="top"/>
    </xf>
    <xf numFmtId="0" fontId="0" fillId="0" borderId="2" xfId="0" applyBorder="1" applyAlignment="1">
      <alignment horizontal="center" vertical="center"/>
    </xf>
    <xf numFmtId="0" fontId="0" fillId="0" borderId="2" xfId="0" applyBorder="1" applyAlignment="1">
      <alignment horizontal="center" vertical="center" wrapText="1"/>
    </xf>
    <xf numFmtId="4" fontId="0" fillId="2" borderId="2" xfId="0" applyNumberFormat="1"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0" fontId="4" fillId="2" borderId="3" xfId="0" applyFont="1" applyFill="1" applyBorder="1" applyAlignment="1">
      <alignment horizontal="center" vertical="center" wrapText="1"/>
    </xf>
    <xf numFmtId="0" fontId="0" fillId="2" borderId="3" xfId="0" applyFill="1" applyBorder="1" applyAlignment="1">
      <alignment horizontal="center" vertical="center"/>
    </xf>
    <xf numFmtId="1" fontId="10" fillId="2" borderId="3" xfId="0" applyNumberFormat="1" applyFont="1" applyFill="1" applyBorder="1" applyAlignment="1">
      <alignment horizontal="center" vertical="center"/>
    </xf>
    <xf numFmtId="0" fontId="10" fillId="2" borderId="3" xfId="0" applyFont="1" applyFill="1" applyBorder="1" applyAlignment="1">
      <alignment horizontal="center" vertical="center" wrapText="1"/>
    </xf>
    <xf numFmtId="4" fontId="10" fillId="2" borderId="3" xfId="0" applyNumberFormat="1" applyFont="1" applyFill="1" applyBorder="1" applyAlignment="1">
      <alignment horizontal="center" vertical="center"/>
    </xf>
    <xf numFmtId="3" fontId="0" fillId="0" borderId="2" xfId="0" applyNumberFormat="1" applyBorder="1" applyAlignment="1">
      <alignment horizontal="center" vertical="center"/>
    </xf>
    <xf numFmtId="167" fontId="0" fillId="0" borderId="3" xfId="1" applyNumberFormat="1" applyFont="1" applyFill="1" applyBorder="1" applyAlignment="1">
      <alignment horizontal="center" vertical="center"/>
    </xf>
    <xf numFmtId="167" fontId="1" fillId="0" borderId="3" xfId="1" applyNumberFormat="1" applyFont="1" applyFill="1" applyBorder="1" applyAlignment="1">
      <alignment horizontal="center" vertical="center" wrapText="1"/>
    </xf>
    <xf numFmtId="0" fontId="4" fillId="2" borderId="3" xfId="0" applyFont="1" applyFill="1" applyBorder="1" applyAlignment="1">
      <alignment horizontal="center" vertical="center"/>
    </xf>
    <xf numFmtId="0" fontId="1" fillId="2" borderId="3" xfId="0" applyFont="1" applyFill="1" applyBorder="1" applyAlignment="1">
      <alignment horizontal="center" vertical="center" wrapText="1"/>
    </xf>
    <xf numFmtId="0" fontId="0" fillId="0" borderId="3" xfId="0" applyBorder="1" applyAlignment="1">
      <alignment horizontal="center" vertical="center"/>
    </xf>
    <xf numFmtId="166" fontId="0" fillId="0" borderId="3" xfId="1" applyNumberFormat="1" applyFont="1" applyBorder="1" applyAlignment="1">
      <alignment horizontal="center" vertical="center"/>
    </xf>
    <xf numFmtId="0" fontId="0" fillId="2" borderId="3" xfId="0" applyFill="1" applyBorder="1" applyAlignment="1">
      <alignment horizontal="center" vertical="center" wrapText="1"/>
    </xf>
    <xf numFmtId="167" fontId="0" fillId="0" borderId="2" xfId="1" applyNumberFormat="1" applyFont="1" applyBorder="1" applyAlignment="1">
      <alignment horizontal="center" vertical="center"/>
    </xf>
    <xf numFmtId="166" fontId="0" fillId="2" borderId="2" xfId="1"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vertical="center" wrapText="1"/>
    </xf>
    <xf numFmtId="0" fontId="8" fillId="2" borderId="3" xfId="0" applyFont="1" applyFill="1" applyBorder="1" applyAlignment="1">
      <alignment vertical="center"/>
    </xf>
    <xf numFmtId="0" fontId="8" fillId="2" borderId="3" xfId="0" applyFont="1" applyFill="1" applyBorder="1" applyAlignment="1">
      <alignment horizontal="center" vertical="center"/>
    </xf>
    <xf numFmtId="0" fontId="20" fillId="4" borderId="2" xfId="0" applyFont="1" applyFill="1" applyBorder="1" applyAlignment="1">
      <alignment horizontal="center" vertical="center" wrapText="1"/>
    </xf>
    <xf numFmtId="0" fontId="23" fillId="4" borderId="2" xfId="0" applyFont="1" applyFill="1" applyBorder="1" applyAlignment="1">
      <alignment horizontal="center" vertical="center"/>
    </xf>
    <xf numFmtId="4" fontId="20" fillId="4" borderId="2" xfId="0" applyNumberFormat="1" applyFont="1" applyFill="1" applyBorder="1" applyAlignment="1">
      <alignment horizontal="center" vertical="center" wrapText="1"/>
    </xf>
    <xf numFmtId="4" fontId="20" fillId="4" borderId="2" xfId="0" applyNumberFormat="1" applyFont="1" applyFill="1" applyBorder="1" applyAlignment="1">
      <alignment horizontal="center" vertical="center"/>
    </xf>
    <xf numFmtId="0" fontId="20" fillId="4" borderId="5" xfId="0" applyFont="1" applyFill="1" applyBorder="1" applyAlignment="1">
      <alignment horizontal="center" vertical="center" wrapText="1"/>
    </xf>
    <xf numFmtId="0" fontId="23" fillId="4" borderId="5" xfId="0" applyFont="1" applyFill="1" applyBorder="1" applyAlignment="1">
      <alignment horizontal="center" vertical="center"/>
    </xf>
    <xf numFmtId="4" fontId="20" fillId="4" borderId="5" xfId="0" applyNumberFormat="1" applyFont="1" applyFill="1" applyBorder="1" applyAlignment="1">
      <alignment horizontal="center" vertical="center"/>
    </xf>
    <xf numFmtId="0" fontId="10" fillId="2" borderId="19" xfId="0" applyFont="1" applyFill="1" applyBorder="1" applyAlignment="1">
      <alignment vertical="center" wrapText="1"/>
    </xf>
    <xf numFmtId="0" fontId="10" fillId="2" borderId="21"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0" fillId="2" borderId="21" xfId="0" applyFill="1" applyBorder="1" applyAlignment="1">
      <alignment vertical="center" wrapText="1"/>
    </xf>
    <xf numFmtId="0" fontId="10" fillId="3" borderId="20" xfId="0" applyFont="1" applyFill="1" applyBorder="1" applyAlignment="1">
      <alignment horizontal="left" vertical="center" wrapText="1"/>
    </xf>
    <xf numFmtId="0" fontId="10" fillId="2" borderId="22" xfId="0" applyFont="1" applyFill="1" applyBorder="1" applyAlignment="1">
      <alignment horizontal="left" vertical="center" wrapText="1"/>
    </xf>
    <xf numFmtId="0" fontId="0" fillId="0" borderId="9" xfId="0" applyBorder="1"/>
    <xf numFmtId="0" fontId="11" fillId="0" borderId="9" xfId="2" applyBorder="1" applyAlignment="1">
      <alignment horizontal="left" vertical="top" wrapText="1"/>
    </xf>
    <xf numFmtId="0" fontId="11" fillId="0" borderId="9" xfId="2" applyBorder="1" applyAlignment="1">
      <alignment vertical="top" wrapText="1"/>
    </xf>
    <xf numFmtId="0" fontId="0" fillId="0" borderId="9" xfId="0" applyBorder="1" applyAlignment="1">
      <alignment wrapText="1"/>
    </xf>
    <xf numFmtId="0" fontId="20" fillId="4" borderId="19" xfId="0" applyFont="1" applyFill="1" applyBorder="1" applyAlignment="1">
      <alignment vertical="center" wrapText="1"/>
    </xf>
    <xf numFmtId="0" fontId="20" fillId="4" borderId="22" xfId="0" applyFont="1" applyFill="1" applyBorder="1" applyAlignment="1">
      <alignment horizontal="left" vertical="center" wrapText="1"/>
    </xf>
    <xf numFmtId="0" fontId="3" fillId="4" borderId="9" xfId="0" applyFont="1" applyFill="1" applyBorder="1" applyAlignment="1">
      <alignment vertical="top" wrapText="1"/>
    </xf>
    <xf numFmtId="0" fontId="3" fillId="4" borderId="9" xfId="0" applyFont="1" applyFill="1" applyBorder="1" applyAlignment="1">
      <alignment vertical="center"/>
    </xf>
    <xf numFmtId="0" fontId="26" fillId="4" borderId="6" xfId="0" applyFont="1" applyFill="1" applyBorder="1" applyAlignment="1">
      <alignment horizontal="center" vertical="center" wrapText="1"/>
    </xf>
    <xf numFmtId="0" fontId="26" fillId="4" borderId="6" xfId="0" applyFont="1" applyFill="1" applyBorder="1" applyAlignment="1">
      <alignment horizontal="center" vertical="top" wrapText="1"/>
    </xf>
    <xf numFmtId="0" fontId="26" fillId="4" borderId="6" xfId="0" applyFont="1" applyFill="1" applyBorder="1" applyAlignment="1">
      <alignment horizontal="center" vertical="center"/>
    </xf>
    <xf numFmtId="3" fontId="26" fillId="4" borderId="6" xfId="0" applyNumberFormat="1" applyFont="1" applyFill="1" applyBorder="1" applyAlignment="1">
      <alignment horizontal="center" vertical="center"/>
    </xf>
    <xf numFmtId="3" fontId="12" fillId="4" borderId="6" xfId="0" applyNumberFormat="1" applyFont="1" applyFill="1" applyBorder="1" applyAlignment="1">
      <alignment horizontal="center" vertical="center" wrapText="1"/>
    </xf>
    <xf numFmtId="0" fontId="26" fillId="4" borderId="0" xfId="0" applyFont="1" applyFill="1" applyAlignment="1">
      <alignment vertical="center"/>
    </xf>
    <xf numFmtId="167" fontId="23" fillId="4" borderId="9" xfId="0" applyNumberFormat="1" applyFont="1" applyFill="1" applyBorder="1" applyAlignment="1">
      <alignment horizontal="center" vertical="center"/>
    </xf>
    <xf numFmtId="167" fontId="23" fillId="4" borderId="9" xfId="0" applyNumberFormat="1" applyFont="1" applyFill="1" applyBorder="1" applyAlignment="1">
      <alignment horizontal="center" vertical="top" wrapText="1"/>
    </xf>
    <xf numFmtId="0" fontId="23" fillId="4" borderId="9" xfId="0" applyFont="1" applyFill="1" applyBorder="1" applyAlignment="1">
      <alignment horizontal="center" vertical="center" wrapText="1"/>
    </xf>
    <xf numFmtId="3" fontId="23" fillId="4" borderId="9" xfId="0" applyNumberFormat="1" applyFont="1" applyFill="1" applyBorder="1" applyAlignment="1">
      <alignment horizontal="center" vertical="center"/>
    </xf>
    <xf numFmtId="0" fontId="23" fillId="4" borderId="9" xfId="0" applyFont="1" applyFill="1" applyBorder="1" applyAlignment="1">
      <alignment horizontal="center" vertical="center"/>
    </xf>
    <xf numFmtId="0" fontId="20" fillId="4" borderId="9" xfId="0" applyFont="1" applyFill="1" applyBorder="1" applyAlignment="1">
      <alignment horizontal="center" vertical="center"/>
    </xf>
    <xf numFmtId="4" fontId="23" fillId="4" borderId="9" xfId="0" applyNumberFormat="1" applyFont="1" applyFill="1" applyBorder="1" applyAlignment="1">
      <alignment horizontal="center" vertical="center"/>
    </xf>
    <xf numFmtId="166" fontId="20" fillId="4" borderId="9"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3" fillId="0" borderId="6" xfId="0" applyFont="1" applyBorder="1" applyAlignment="1">
      <alignment horizontal="center" vertical="center"/>
    </xf>
    <xf numFmtId="3" fontId="4" fillId="2" borderId="9" xfId="0" applyNumberFormat="1" applyFont="1" applyFill="1" applyBorder="1" applyAlignment="1">
      <alignment horizontal="center" vertical="center"/>
    </xf>
    <xf numFmtId="3" fontId="4" fillId="2" borderId="3" xfId="0" applyNumberFormat="1" applyFont="1" applyFill="1" applyBorder="1" applyAlignment="1">
      <alignment horizontal="center" vertical="center"/>
    </xf>
    <xf numFmtId="3" fontId="0" fillId="2" borderId="9" xfId="0" applyNumberFormat="1" applyFill="1" applyBorder="1" applyAlignment="1">
      <alignment horizontal="center" vertical="center"/>
    </xf>
    <xf numFmtId="3" fontId="0" fillId="2" borderId="3" xfId="0" applyNumberFormat="1" applyFill="1" applyBorder="1" applyAlignment="1">
      <alignment horizontal="center" vertical="center"/>
    </xf>
    <xf numFmtId="3" fontId="0" fillId="2" borderId="2" xfId="0" applyNumberFormat="1" applyFill="1" applyBorder="1" applyAlignment="1">
      <alignment horizontal="center" vertical="center"/>
    </xf>
    <xf numFmtId="3" fontId="0" fillId="2" borderId="2" xfId="0" applyNumberFormat="1" applyFill="1" applyBorder="1" applyAlignment="1">
      <alignment horizontal="center" vertical="center" wrapText="1"/>
    </xf>
    <xf numFmtId="3" fontId="0" fillId="2" borderId="9" xfId="0" applyNumberFormat="1" applyFill="1" applyBorder="1" applyAlignment="1">
      <alignment horizontal="center" vertical="center" wrapText="1"/>
    </xf>
    <xf numFmtId="3" fontId="0" fillId="2" borderId="3" xfId="0" applyNumberForma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3" xfId="0" applyFont="1" applyFill="1" applyBorder="1" applyAlignment="1">
      <alignment horizontal="center" vertical="center"/>
    </xf>
    <xf numFmtId="3" fontId="10" fillId="2" borderId="2" xfId="0" applyNumberFormat="1" applyFont="1" applyFill="1" applyBorder="1" applyAlignment="1">
      <alignment horizontal="center" vertical="center" wrapText="1"/>
    </xf>
    <xf numFmtId="3" fontId="10" fillId="2" borderId="9" xfId="0" applyNumberFormat="1" applyFont="1" applyFill="1" applyBorder="1" applyAlignment="1">
      <alignment horizontal="center" vertical="center" wrapText="1"/>
    </xf>
    <xf numFmtId="3" fontId="10" fillId="2" borderId="3"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0" fillId="0" borderId="9" xfId="0"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10" fillId="2" borderId="9" xfId="0" applyFont="1" applyFill="1" applyBorder="1" applyAlignment="1">
      <alignment horizontal="center" vertical="center"/>
    </xf>
    <xf numFmtId="0" fontId="10" fillId="2" borderId="3" xfId="0" applyFont="1" applyFill="1" applyBorder="1" applyAlignment="1">
      <alignment horizontal="center" vertical="center"/>
    </xf>
    <xf numFmtId="3" fontId="0" fillId="0" borderId="2" xfId="0" applyNumberFormat="1" applyBorder="1" applyAlignment="1">
      <alignment horizontal="center" vertical="center"/>
    </xf>
    <xf numFmtId="3" fontId="0" fillId="0" borderId="3" xfId="0" applyNumberFormat="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0" borderId="2" xfId="0" applyBorder="1" applyAlignment="1">
      <alignment horizontal="center" vertical="center"/>
    </xf>
    <xf numFmtId="0" fontId="3" fillId="4" borderId="9" xfId="0" applyFont="1" applyFill="1" applyBorder="1" applyAlignment="1">
      <alignment horizontal="center" vertical="center"/>
    </xf>
    <xf numFmtId="0" fontId="0" fillId="0" borderId="3" xfId="0" applyBorder="1"/>
    <xf numFmtId="0" fontId="0" fillId="0" borderId="8" xfId="0" applyBorder="1"/>
    <xf numFmtId="0" fontId="0" fillId="0" borderId="6" xfId="0" applyBorder="1"/>
    <xf numFmtId="0" fontId="23" fillId="4" borderId="1"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0" fillId="2" borderId="9"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8" xfId="0"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3" fontId="4" fillId="2" borderId="9" xfId="0" applyNumberFormat="1" applyFont="1" applyFill="1" applyBorder="1" applyAlignment="1">
      <alignment horizontal="center" vertical="center" wrapText="1"/>
    </xf>
    <xf numFmtId="3" fontId="4" fillId="2" borderId="3" xfId="0" applyNumberFormat="1" applyFont="1" applyFill="1" applyBorder="1" applyAlignment="1">
      <alignment horizontal="center" vertical="center" wrapText="1"/>
    </xf>
    <xf numFmtId="3" fontId="0" fillId="0" borderId="2" xfId="1" applyNumberFormat="1" applyFont="1" applyBorder="1" applyAlignment="1">
      <alignment horizontal="center" vertical="center"/>
    </xf>
    <xf numFmtId="3" fontId="0" fillId="0" borderId="9" xfId="1" applyNumberFormat="1" applyFont="1" applyBorder="1" applyAlignment="1">
      <alignment horizontal="center" vertical="center"/>
    </xf>
    <xf numFmtId="3" fontId="0" fillId="0" borderId="9" xfId="0" applyNumberFormat="1" applyBorder="1" applyAlignment="1">
      <alignment horizontal="center" vertical="center"/>
    </xf>
    <xf numFmtId="0" fontId="4" fillId="2" borderId="2"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4" fillId="2" borderId="9" xfId="0" applyFont="1" applyFill="1" applyBorder="1" applyAlignment="1">
      <alignment horizontal="center" vertical="center"/>
    </xf>
    <xf numFmtId="0" fontId="20"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8" xfId="0" applyFont="1" applyBorder="1" applyAlignment="1">
      <alignment horizontal="center" vertical="center" wrapText="1"/>
    </xf>
    <xf numFmtId="165" fontId="3" fillId="0" borderId="2" xfId="0" applyNumberFormat="1" applyFont="1" applyBorder="1" applyAlignment="1">
      <alignment horizontal="center" vertical="center" wrapText="1"/>
    </xf>
    <xf numFmtId="165" fontId="3" fillId="0" borderId="3" xfId="0" applyNumberFormat="1" applyFont="1" applyBorder="1" applyAlignment="1">
      <alignment horizontal="center" vertical="center" wrapText="1"/>
    </xf>
    <xf numFmtId="0" fontId="3" fillId="0" borderId="2" xfId="0" applyFont="1" applyBorder="1" applyAlignment="1">
      <alignment horizontal="center" vertical="center" wrapText="1"/>
    </xf>
    <xf numFmtId="3" fontId="1" fillId="2" borderId="2" xfId="0" applyNumberFormat="1" applyFont="1" applyFill="1" applyBorder="1" applyAlignment="1">
      <alignment horizontal="center" vertical="center" wrapText="1"/>
    </xf>
    <xf numFmtId="3" fontId="1" fillId="2" borderId="9" xfId="0" applyNumberFormat="1" applyFont="1" applyFill="1" applyBorder="1" applyAlignment="1">
      <alignment horizontal="center" vertical="center" wrapText="1"/>
    </xf>
    <xf numFmtId="3" fontId="1" fillId="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2" borderId="16" xfId="0" applyFill="1" applyBorder="1" applyAlignment="1">
      <alignment horizontal="center" vertical="center" wrapText="1"/>
    </xf>
    <xf numFmtId="0" fontId="0" fillId="2" borderId="18" xfId="0" applyFill="1" applyBorder="1" applyAlignment="1">
      <alignment horizontal="center" vertical="center" wrapText="1"/>
    </xf>
    <xf numFmtId="3" fontId="10" fillId="0" borderId="2" xfId="0" applyNumberFormat="1" applyFont="1" applyBorder="1" applyAlignment="1">
      <alignment horizontal="center" vertical="center" wrapText="1"/>
    </xf>
    <xf numFmtId="3" fontId="10" fillId="0" borderId="9"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9" xfId="0" applyFont="1" applyBorder="1" applyAlignment="1">
      <alignment horizontal="center" vertical="center" wrapText="1"/>
    </xf>
    <xf numFmtId="3" fontId="0" fillId="0" borderId="2" xfId="0" applyNumberFormat="1" applyBorder="1" applyAlignment="1">
      <alignment horizontal="center" vertical="center" wrapText="1"/>
    </xf>
    <xf numFmtId="3" fontId="0" fillId="0" borderId="3" xfId="0" applyNumberFormat="1" applyBorder="1" applyAlignment="1">
      <alignment horizontal="center" vertical="center" wrapText="1"/>
    </xf>
    <xf numFmtId="3" fontId="10"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top"/>
    </xf>
    <xf numFmtId="0" fontId="3" fillId="0" borderId="2" xfId="0" applyFont="1" applyBorder="1" applyAlignment="1">
      <alignment horizontal="center" vertic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166" fontId="0" fillId="0" borderId="2" xfId="1" applyNumberFormat="1" applyFont="1" applyBorder="1" applyAlignment="1">
      <alignment horizontal="center" vertical="center"/>
    </xf>
    <xf numFmtId="166" fontId="0" fillId="0" borderId="5" xfId="1" applyNumberFormat="1" applyFont="1" applyBorder="1" applyAlignment="1">
      <alignment horizontal="center" vertical="center"/>
    </xf>
    <xf numFmtId="0" fontId="0" fillId="2" borderId="5" xfId="0" applyFill="1" applyBorder="1" applyAlignment="1">
      <alignment horizontal="center" vertical="center" wrapText="1"/>
    </xf>
    <xf numFmtId="0" fontId="0" fillId="0" borderId="5" xfId="0" applyBorder="1" applyAlignment="1">
      <alignment horizontal="center" vertical="center"/>
    </xf>
    <xf numFmtId="0" fontId="8" fillId="2" borderId="1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0" fillId="2" borderId="4" xfId="0" applyFill="1" applyBorder="1" applyAlignment="1">
      <alignment horizontal="center" vertical="center" wrapText="1"/>
    </xf>
    <xf numFmtId="3" fontId="0" fillId="0" borderId="5" xfId="0" applyNumberFormat="1" applyBorder="1" applyAlignment="1">
      <alignment horizontal="center" vertical="center"/>
    </xf>
    <xf numFmtId="3" fontId="10"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166" fontId="0" fillId="2" borderId="2" xfId="1" applyNumberFormat="1" applyFont="1" applyFill="1" applyBorder="1" applyAlignment="1">
      <alignment horizontal="center" vertical="center"/>
    </xf>
    <xf numFmtId="166" fontId="0" fillId="2" borderId="5" xfId="1" applyNumberFormat="1" applyFont="1" applyFill="1" applyBorder="1" applyAlignment="1">
      <alignment horizontal="center" vertical="center"/>
    </xf>
    <xf numFmtId="0" fontId="8" fillId="2" borderId="2" xfId="0" applyFont="1" applyFill="1" applyBorder="1" applyAlignment="1">
      <alignment horizontal="center" vertical="center"/>
    </xf>
    <xf numFmtId="0" fontId="20" fillId="4" borderId="2"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20" fillId="4" borderId="5" xfId="0" applyFont="1" applyFill="1" applyBorder="1" applyAlignment="1">
      <alignment horizontal="center" vertical="center"/>
    </xf>
    <xf numFmtId="3" fontId="23" fillId="4" borderId="2" xfId="0" applyNumberFormat="1" applyFont="1" applyFill="1" applyBorder="1" applyAlignment="1">
      <alignment horizontal="center" vertical="center"/>
    </xf>
    <xf numFmtId="3" fontId="23" fillId="4" borderId="5" xfId="0" applyNumberFormat="1" applyFont="1" applyFill="1" applyBorder="1" applyAlignment="1">
      <alignment horizontal="center" vertical="center"/>
    </xf>
    <xf numFmtId="0" fontId="8" fillId="2" borderId="3" xfId="0" applyFont="1" applyFill="1" applyBorder="1" applyAlignment="1">
      <alignment horizontal="center" vertical="center"/>
    </xf>
    <xf numFmtId="3" fontId="23" fillId="4" borderId="2" xfId="0" applyNumberFormat="1" applyFont="1" applyFill="1" applyBorder="1" applyAlignment="1">
      <alignment horizontal="center" vertical="center" wrapText="1"/>
    </xf>
    <xf numFmtId="3" fontId="23" fillId="4" borderId="5" xfId="0" applyNumberFormat="1" applyFont="1" applyFill="1" applyBorder="1" applyAlignment="1">
      <alignment horizontal="center" vertical="center" wrapText="1"/>
    </xf>
    <xf numFmtId="3" fontId="20" fillId="4" borderId="2" xfId="0" applyNumberFormat="1" applyFont="1" applyFill="1" applyBorder="1" applyAlignment="1">
      <alignment horizontal="center" vertical="center"/>
    </xf>
    <xf numFmtId="3" fontId="20" fillId="4" borderId="5" xfId="0" applyNumberFormat="1" applyFont="1" applyFill="1" applyBorder="1" applyAlignment="1">
      <alignment horizontal="center" vertical="center"/>
    </xf>
    <xf numFmtId="0" fontId="8" fillId="4" borderId="3" xfId="0" applyFont="1" applyFill="1" applyBorder="1" applyAlignment="1">
      <alignment horizontal="center" vertical="center"/>
    </xf>
    <xf numFmtId="0" fontId="8" fillId="4" borderId="6" xfId="0" applyFont="1" applyFill="1" applyBorder="1" applyAlignment="1">
      <alignment horizontal="center" vertical="center"/>
    </xf>
    <xf numFmtId="0" fontId="8" fillId="2" borderId="19"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20" xfId="0" applyFont="1" applyFill="1" applyBorder="1" applyAlignment="1">
      <alignment horizontal="left" vertical="center" wrapText="1"/>
    </xf>
    <xf numFmtId="1" fontId="10" fillId="0" borderId="2" xfId="0" applyNumberFormat="1" applyFont="1" applyFill="1" applyBorder="1" applyAlignment="1">
      <alignment horizontal="center" vertical="center"/>
    </xf>
    <xf numFmtId="3" fontId="10" fillId="0" borderId="9" xfId="0" applyNumberFormat="1" applyFont="1" applyFill="1" applyBorder="1" applyAlignment="1">
      <alignment horizontal="center" vertical="center"/>
    </xf>
    <xf numFmtId="3" fontId="10" fillId="0" borderId="3" xfId="0" applyNumberFormat="1" applyFont="1" applyFill="1" applyBorder="1" applyAlignment="1">
      <alignment horizontal="center" vertical="center"/>
    </xf>
  </cellXfs>
  <cellStyles count="3">
    <cellStyle name="Hipersaitas" xfId="2" builtinId="8"/>
    <cellStyle name="Įprastas" xfId="0" builtinId="0"/>
    <cellStyle name="Kablelis"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1"/>
  <sheetViews>
    <sheetView tabSelected="1" zoomScale="60" zoomScaleNormal="60" workbookViewId="0">
      <selection activeCell="D6" sqref="D6:D9"/>
    </sheetView>
  </sheetViews>
  <sheetFormatPr defaultRowHeight="15" x14ac:dyDescent="0.25"/>
  <cols>
    <col min="1" max="1" width="26.85546875" customWidth="1"/>
    <col min="2" max="2" width="36.42578125" customWidth="1"/>
    <col min="3" max="3" width="20.140625" customWidth="1"/>
    <col min="4" max="4" width="36.140625" customWidth="1"/>
    <col min="5" max="5" width="19.140625" customWidth="1"/>
    <col min="6" max="6" width="17.7109375" customWidth="1"/>
    <col min="7" max="7" width="16.140625" customWidth="1"/>
    <col min="8" max="8" width="19.28515625" customWidth="1"/>
    <col min="9" max="9" width="24" customWidth="1"/>
    <col min="10" max="10" width="23.7109375" customWidth="1"/>
    <col min="11" max="11" width="10.28515625" customWidth="1"/>
    <col min="12" max="12" width="12.5703125" customWidth="1"/>
    <col min="13" max="13" width="15" customWidth="1"/>
    <col min="14" max="14" width="11" customWidth="1"/>
    <col min="15" max="16" width="15" customWidth="1"/>
    <col min="17" max="17" width="14.7109375" customWidth="1"/>
    <col min="18" max="18" width="84.85546875" customWidth="1"/>
    <col min="19" max="19" width="55.42578125" customWidth="1"/>
    <col min="20" max="20" width="36.7109375" customWidth="1"/>
  </cols>
  <sheetData>
    <row r="1" spans="1:20" x14ac:dyDescent="0.25">
      <c r="A1" s="1" t="s">
        <v>0</v>
      </c>
    </row>
    <row r="2" spans="1:20" ht="15" customHeight="1" x14ac:dyDescent="0.25">
      <c r="A2" t="s">
        <v>125</v>
      </c>
      <c r="B2" s="2"/>
      <c r="C2" s="2"/>
      <c r="D2" s="2"/>
      <c r="E2" s="2"/>
      <c r="F2" s="2"/>
      <c r="G2" s="2"/>
      <c r="H2" s="2"/>
      <c r="I2" s="3"/>
    </row>
    <row r="3" spans="1:20" ht="18.75" customHeight="1" thickBot="1" x14ac:dyDescent="0.3">
      <c r="A3" t="s">
        <v>1</v>
      </c>
      <c r="E3" s="4"/>
      <c r="F3" s="5"/>
      <c r="J3" s="57"/>
    </row>
    <row r="4" spans="1:20" ht="15" customHeight="1" x14ac:dyDescent="0.25">
      <c r="A4" s="198" t="s">
        <v>2</v>
      </c>
      <c r="B4" s="200" t="s">
        <v>3</v>
      </c>
      <c r="C4" s="200" t="s">
        <v>4</v>
      </c>
      <c r="D4" s="202" t="s">
        <v>5</v>
      </c>
      <c r="E4" s="202"/>
      <c r="F4" s="202"/>
      <c r="G4" s="202" t="s">
        <v>6</v>
      </c>
      <c r="H4" s="220" t="s">
        <v>7</v>
      </c>
      <c r="I4" s="220"/>
      <c r="J4" s="202" t="s">
        <v>8</v>
      </c>
      <c r="K4" s="221" t="s">
        <v>9</v>
      </c>
      <c r="L4" s="202" t="s">
        <v>10</v>
      </c>
      <c r="M4" s="222" t="s">
        <v>11</v>
      </c>
      <c r="N4" s="222"/>
      <c r="O4" s="222" t="s">
        <v>12</v>
      </c>
      <c r="P4" s="202" t="s">
        <v>13</v>
      </c>
      <c r="Q4" s="224" t="s">
        <v>14</v>
      </c>
      <c r="R4" s="226" t="s">
        <v>15</v>
      </c>
      <c r="S4" s="177"/>
      <c r="T4" s="176" t="s">
        <v>133</v>
      </c>
    </row>
    <row r="5" spans="1:20" ht="30.75" thickBot="1" x14ac:dyDescent="0.3">
      <c r="A5" s="199"/>
      <c r="B5" s="201"/>
      <c r="C5" s="201"/>
      <c r="D5" s="82" t="s">
        <v>16</v>
      </c>
      <c r="E5" s="83" t="s">
        <v>17</v>
      </c>
      <c r="F5" s="84" t="s">
        <v>18</v>
      </c>
      <c r="G5" s="219"/>
      <c r="H5" s="85" t="s">
        <v>19</v>
      </c>
      <c r="I5" s="85" t="s">
        <v>20</v>
      </c>
      <c r="J5" s="219"/>
      <c r="K5" s="147"/>
      <c r="L5" s="219"/>
      <c r="M5" s="86" t="s">
        <v>21</v>
      </c>
      <c r="N5" s="86" t="s">
        <v>22</v>
      </c>
      <c r="O5" s="223"/>
      <c r="P5" s="219"/>
      <c r="Q5" s="225"/>
      <c r="R5" s="227"/>
      <c r="S5" s="179"/>
      <c r="T5" s="176"/>
    </row>
    <row r="6" spans="1:20" ht="156.94999999999999" customHeight="1" x14ac:dyDescent="0.25">
      <c r="A6" s="184" t="s">
        <v>23</v>
      </c>
      <c r="B6" s="187">
        <f>F6</f>
        <v>37894736.842105262</v>
      </c>
      <c r="C6" s="203">
        <f>26000000+10000000</f>
        <v>36000000</v>
      </c>
      <c r="D6" s="206" t="s">
        <v>24</v>
      </c>
      <c r="E6" s="154">
        <f>C6*5/95</f>
        <v>1894736.8421052631</v>
      </c>
      <c r="F6" s="154">
        <f>C6+E6</f>
        <v>37894736.842105262</v>
      </c>
      <c r="G6" s="159">
        <f>F6-1000000/95%</f>
        <v>36842105.263157897</v>
      </c>
      <c r="H6" s="87" t="s">
        <v>25</v>
      </c>
      <c r="I6" s="88" t="s">
        <v>26</v>
      </c>
      <c r="J6" s="162" t="s">
        <v>123</v>
      </c>
      <c r="K6" s="162" t="s">
        <v>116</v>
      </c>
      <c r="L6" s="87" t="s">
        <v>27</v>
      </c>
      <c r="M6" s="87">
        <v>0</v>
      </c>
      <c r="N6" s="87" t="s">
        <v>28</v>
      </c>
      <c r="O6" s="87">
        <v>0</v>
      </c>
      <c r="P6" s="263">
        <f>41176471/500000</f>
        <v>82.352941999999999</v>
      </c>
      <c r="Q6" s="89" t="s">
        <v>119</v>
      </c>
      <c r="R6" s="118" t="s">
        <v>118</v>
      </c>
      <c r="S6" s="126"/>
      <c r="T6" s="131" t="s">
        <v>134</v>
      </c>
    </row>
    <row r="7" spans="1:20" ht="53.25" customHeight="1" x14ac:dyDescent="0.25">
      <c r="A7" s="185"/>
      <c r="B7" s="188"/>
      <c r="C7" s="204"/>
      <c r="D7" s="207"/>
      <c r="E7" s="155"/>
      <c r="F7" s="155"/>
      <c r="G7" s="160"/>
      <c r="H7" s="165" t="s">
        <v>29</v>
      </c>
      <c r="I7" s="167" t="s">
        <v>30</v>
      </c>
      <c r="J7" s="163"/>
      <c r="K7" s="169"/>
      <c r="L7" s="165" t="s">
        <v>31</v>
      </c>
      <c r="M7" s="165">
        <v>0</v>
      </c>
      <c r="N7" s="182">
        <v>2021</v>
      </c>
      <c r="O7" s="165" t="s">
        <v>28</v>
      </c>
      <c r="P7" s="264">
        <f>41176471/20000</f>
        <v>2058.8235500000001</v>
      </c>
      <c r="Q7" s="182" t="s">
        <v>119</v>
      </c>
      <c r="R7" s="261" t="s">
        <v>117</v>
      </c>
      <c r="S7" s="177"/>
      <c r="T7" s="177"/>
    </row>
    <row r="8" spans="1:20" ht="222" customHeight="1" x14ac:dyDescent="0.25">
      <c r="A8" s="185"/>
      <c r="B8" s="188"/>
      <c r="C8" s="204"/>
      <c r="D8" s="207"/>
      <c r="E8" s="155"/>
      <c r="F8" s="155"/>
      <c r="G8" s="160"/>
      <c r="H8" s="165"/>
      <c r="I8" s="167"/>
      <c r="J8" s="163"/>
      <c r="K8" s="169"/>
      <c r="L8" s="165"/>
      <c r="M8" s="165"/>
      <c r="N8" s="182"/>
      <c r="O8" s="165"/>
      <c r="P8" s="264"/>
      <c r="Q8" s="182"/>
      <c r="R8" s="261"/>
      <c r="S8" s="178"/>
      <c r="T8" s="178"/>
    </row>
    <row r="9" spans="1:20" ht="42.95" customHeight="1" thickBot="1" x14ac:dyDescent="0.3">
      <c r="A9" s="186"/>
      <c r="B9" s="189"/>
      <c r="C9" s="205"/>
      <c r="D9" s="208"/>
      <c r="E9" s="156"/>
      <c r="F9" s="156"/>
      <c r="G9" s="161"/>
      <c r="H9" s="166"/>
      <c r="I9" s="168"/>
      <c r="J9" s="164"/>
      <c r="K9" s="170"/>
      <c r="L9" s="166"/>
      <c r="M9" s="166"/>
      <c r="N9" s="183"/>
      <c r="O9" s="166"/>
      <c r="P9" s="265"/>
      <c r="Q9" s="183"/>
      <c r="R9" s="262"/>
      <c r="S9" s="179"/>
      <c r="T9" s="179"/>
    </row>
    <row r="10" spans="1:20" ht="273" customHeight="1" x14ac:dyDescent="0.25">
      <c r="A10" s="184" t="s">
        <v>127</v>
      </c>
      <c r="B10" s="171">
        <f>F10</f>
        <v>6631578.9473684207</v>
      </c>
      <c r="C10" s="211">
        <v>6300000</v>
      </c>
      <c r="D10" s="213" t="s">
        <v>32</v>
      </c>
      <c r="E10" s="153">
        <f>C10*5/95</f>
        <v>331578.94736842107</v>
      </c>
      <c r="F10" s="190">
        <f>C10+E10</f>
        <v>6631578.9473684207</v>
      </c>
      <c r="G10" s="171">
        <v>7411764.71</v>
      </c>
      <c r="H10" s="87" t="s">
        <v>25</v>
      </c>
      <c r="I10" s="88" t="s">
        <v>26</v>
      </c>
      <c r="J10" s="193" t="s">
        <v>123</v>
      </c>
      <c r="K10" s="193" t="s">
        <v>116</v>
      </c>
      <c r="L10" s="87" t="s">
        <v>27</v>
      </c>
      <c r="M10" s="87">
        <v>0</v>
      </c>
      <c r="N10" s="87" t="s">
        <v>28</v>
      </c>
      <c r="O10" s="87">
        <v>0</v>
      </c>
      <c r="P10" s="90">
        <v>18.5</v>
      </c>
      <c r="Q10" s="91" t="s">
        <v>119</v>
      </c>
      <c r="R10" s="121" t="s">
        <v>33</v>
      </c>
      <c r="S10" s="127"/>
      <c r="T10" s="125"/>
    </row>
    <row r="11" spans="1:20" ht="195.95" customHeight="1" x14ac:dyDescent="0.25">
      <c r="A11" s="209"/>
      <c r="B11" s="192"/>
      <c r="C11" s="212"/>
      <c r="D11" s="214"/>
      <c r="E11" s="151"/>
      <c r="F11" s="191"/>
      <c r="G11" s="192"/>
      <c r="H11" s="35" t="s">
        <v>34</v>
      </c>
      <c r="I11" s="38" t="s">
        <v>35</v>
      </c>
      <c r="J11" s="194"/>
      <c r="K11" s="195"/>
      <c r="L11" s="35" t="s">
        <v>31</v>
      </c>
      <c r="M11" s="35">
        <v>0</v>
      </c>
      <c r="N11" s="10">
        <v>2021</v>
      </c>
      <c r="O11" s="35" t="s">
        <v>28</v>
      </c>
      <c r="P11" s="77">
        <v>16046</v>
      </c>
      <c r="Q11" s="10" t="s">
        <v>119</v>
      </c>
      <c r="R11" s="122" t="s">
        <v>36</v>
      </c>
      <c r="S11" s="125"/>
      <c r="T11" s="125"/>
    </row>
    <row r="12" spans="1:20" ht="220.5" customHeight="1" x14ac:dyDescent="0.25">
      <c r="A12" s="209"/>
      <c r="B12" s="204">
        <f>F12</f>
        <v>35789473.684210524</v>
      </c>
      <c r="C12" s="149">
        <v>34000000</v>
      </c>
      <c r="D12" s="163" t="s">
        <v>37</v>
      </c>
      <c r="E12" s="149">
        <f>C12*5/95</f>
        <v>1789473.6842105263</v>
      </c>
      <c r="F12" s="151">
        <f>C12+E12</f>
        <v>35789473.684210524</v>
      </c>
      <c r="G12" s="151">
        <f>F12</f>
        <v>35789473.684210524</v>
      </c>
      <c r="H12" s="76" t="s">
        <v>38</v>
      </c>
      <c r="I12" s="76" t="s">
        <v>39</v>
      </c>
      <c r="J12" s="157" t="s">
        <v>123</v>
      </c>
      <c r="K12" s="157" t="s">
        <v>116</v>
      </c>
      <c r="L12" s="10" t="s">
        <v>40</v>
      </c>
      <c r="M12" s="11">
        <v>0</v>
      </c>
      <c r="N12" s="75" t="s">
        <v>28</v>
      </c>
      <c r="O12" s="61">
        <v>0</v>
      </c>
      <c r="P12" s="12">
        <v>40000000</v>
      </c>
      <c r="Q12" s="10" t="s">
        <v>120</v>
      </c>
      <c r="R12" s="119" t="s">
        <v>128</v>
      </c>
      <c r="S12" s="128"/>
      <c r="T12" s="125"/>
    </row>
    <row r="13" spans="1:20" ht="234" customHeight="1" thickBot="1" x14ac:dyDescent="0.3">
      <c r="A13" s="210"/>
      <c r="B13" s="205"/>
      <c r="C13" s="150"/>
      <c r="D13" s="164"/>
      <c r="E13" s="150"/>
      <c r="F13" s="152"/>
      <c r="G13" s="152"/>
      <c r="H13" s="92" t="s">
        <v>41</v>
      </c>
      <c r="I13" s="92" t="s">
        <v>42</v>
      </c>
      <c r="J13" s="196"/>
      <c r="K13" s="158"/>
      <c r="L13" s="93" t="s">
        <v>31</v>
      </c>
      <c r="M13" s="94">
        <v>0</v>
      </c>
      <c r="N13" s="95">
        <v>2021</v>
      </c>
      <c r="O13" s="96" t="s">
        <v>28</v>
      </c>
      <c r="P13" s="96">
        <v>228872</v>
      </c>
      <c r="Q13" s="93" t="s">
        <v>120</v>
      </c>
      <c r="R13" s="120" t="s">
        <v>43</v>
      </c>
      <c r="S13" s="125"/>
      <c r="T13" s="125"/>
    </row>
    <row r="14" spans="1:20" ht="182.25" customHeight="1" x14ac:dyDescent="0.25">
      <c r="A14" s="197" t="s">
        <v>44</v>
      </c>
      <c r="B14" s="215">
        <f>F14</f>
        <v>10000000</v>
      </c>
      <c r="C14" s="211">
        <v>9500000</v>
      </c>
      <c r="D14" s="213" t="s">
        <v>45</v>
      </c>
      <c r="E14" s="171">
        <f>C14*5/95</f>
        <v>500000</v>
      </c>
      <c r="F14" s="171">
        <f>C14+E14</f>
        <v>10000000</v>
      </c>
      <c r="G14" s="171">
        <f>F14-1764706</f>
        <v>8235294</v>
      </c>
      <c r="H14" s="87" t="s">
        <v>46</v>
      </c>
      <c r="I14" s="90" t="s">
        <v>47</v>
      </c>
      <c r="J14" s="173" t="s">
        <v>48</v>
      </c>
      <c r="K14" s="175" t="s">
        <v>49</v>
      </c>
      <c r="L14" s="87" t="s">
        <v>50</v>
      </c>
      <c r="M14" s="87">
        <v>0</v>
      </c>
      <c r="N14" s="87" t="s">
        <v>28</v>
      </c>
      <c r="O14" s="87">
        <v>0</v>
      </c>
      <c r="P14" s="97">
        <v>9411765</v>
      </c>
      <c r="Q14" s="91" t="s">
        <v>119</v>
      </c>
      <c r="R14" s="118" t="s">
        <v>51</v>
      </c>
      <c r="S14" s="125"/>
      <c r="T14" s="125"/>
    </row>
    <row r="15" spans="1:20" ht="204" customHeight="1" thickBot="1" x14ac:dyDescent="0.3">
      <c r="A15" s="186"/>
      <c r="B15" s="216"/>
      <c r="C15" s="217"/>
      <c r="D15" s="218"/>
      <c r="E15" s="172"/>
      <c r="F15" s="172"/>
      <c r="G15" s="172"/>
      <c r="H15" s="98" t="s">
        <v>52</v>
      </c>
      <c r="I15" s="99" t="s">
        <v>53</v>
      </c>
      <c r="J15" s="174"/>
      <c r="K15" s="166"/>
      <c r="L15" s="100" t="s">
        <v>54</v>
      </c>
      <c r="M15" s="101" t="s">
        <v>55</v>
      </c>
      <c r="N15" s="101" t="s">
        <v>56</v>
      </c>
      <c r="O15" s="102" t="s">
        <v>28</v>
      </c>
      <c r="P15" s="103">
        <v>90</v>
      </c>
      <c r="Q15" s="104" t="s">
        <v>121</v>
      </c>
      <c r="R15" s="123" t="s">
        <v>57</v>
      </c>
      <c r="S15" s="125"/>
      <c r="T15" s="125"/>
    </row>
    <row r="16" spans="1:20" ht="120" x14ac:dyDescent="0.25">
      <c r="A16" s="184" t="s">
        <v>58</v>
      </c>
      <c r="B16" s="171">
        <v>23529411.760000002</v>
      </c>
      <c r="C16" s="211">
        <v>20000000</v>
      </c>
      <c r="D16" s="213" t="s">
        <v>59</v>
      </c>
      <c r="E16" s="244">
        <f>C16*5/95</f>
        <v>1052631.5789473683</v>
      </c>
      <c r="F16" s="228">
        <f>C16+E16</f>
        <v>21052631.578947369</v>
      </c>
      <c r="G16" s="228">
        <f>F16</f>
        <v>21052631.578947369</v>
      </c>
      <c r="H16" s="105" t="s">
        <v>60</v>
      </c>
      <c r="I16" s="88" t="s">
        <v>61</v>
      </c>
      <c r="J16" s="173" t="s">
        <v>48</v>
      </c>
      <c r="K16" s="175" t="s">
        <v>49</v>
      </c>
      <c r="L16" s="87" t="s">
        <v>62</v>
      </c>
      <c r="M16" s="87">
        <v>0</v>
      </c>
      <c r="N16" s="87" t="s">
        <v>28</v>
      </c>
      <c r="O16" s="87">
        <v>0</v>
      </c>
      <c r="P16" s="106">
        <v>1960784</v>
      </c>
      <c r="Q16" s="91" t="s">
        <v>119</v>
      </c>
      <c r="R16" s="118" t="s">
        <v>63</v>
      </c>
      <c r="S16" s="125"/>
      <c r="T16" s="125"/>
    </row>
    <row r="17" spans="1:20" ht="90.75" thickBot="1" x14ac:dyDescent="0.3">
      <c r="A17" s="240"/>
      <c r="B17" s="241"/>
      <c r="C17" s="242"/>
      <c r="D17" s="243"/>
      <c r="E17" s="245"/>
      <c r="F17" s="229"/>
      <c r="G17" s="229"/>
      <c r="H17" s="14" t="s">
        <v>64</v>
      </c>
      <c r="I17" s="78" t="s">
        <v>65</v>
      </c>
      <c r="J17" s="230"/>
      <c r="K17" s="231"/>
      <c r="L17" s="79" t="s">
        <v>31</v>
      </c>
      <c r="M17" s="79">
        <v>0</v>
      </c>
      <c r="N17" s="9">
        <v>2021</v>
      </c>
      <c r="O17" s="9" t="s">
        <v>28</v>
      </c>
      <c r="P17" s="80">
        <v>294118</v>
      </c>
      <c r="Q17" s="9" t="s">
        <v>119</v>
      </c>
      <c r="R17" s="124" t="s">
        <v>66</v>
      </c>
      <c r="S17" s="125"/>
      <c r="T17" s="125"/>
    </row>
    <row r="18" spans="1:20" x14ac:dyDescent="0.25">
      <c r="A18" s="15"/>
      <c r="B18" s="16" t="s">
        <v>67</v>
      </c>
      <c r="C18" s="58">
        <f>SUM(C6:C17)</f>
        <v>105800000</v>
      </c>
      <c r="D18" s="59"/>
      <c r="E18" s="59">
        <f>SUM(E6:E17)</f>
        <v>5568421.0526315784</v>
      </c>
      <c r="F18" s="59">
        <f>SUM(F6:F17)</f>
        <v>111368421.05263157</v>
      </c>
      <c r="G18" s="18">
        <f>SUM(G6:G17)</f>
        <v>109331269.23631579</v>
      </c>
      <c r="M18" s="18">
        <f>SUM(M6:M17)</f>
        <v>0</v>
      </c>
      <c r="O18" s="19"/>
      <c r="P18" s="18">
        <f>SUM(P6:P17)</f>
        <v>51913834.676491998</v>
      </c>
    </row>
    <row r="19" spans="1:20" x14ac:dyDescent="0.25">
      <c r="A19" s="20"/>
      <c r="B19" s="17" t="s">
        <v>68</v>
      </c>
      <c r="C19" s="58">
        <f>C6+C10+C12</f>
        <v>76300000</v>
      </c>
      <c r="D19" s="60"/>
      <c r="E19" s="60">
        <f>E6+E10+E12</f>
        <v>4015789.4736842103</v>
      </c>
      <c r="F19" s="60">
        <f>F6+F10+F12</f>
        <v>80315789.473684207</v>
      </c>
      <c r="G19" s="60">
        <f>G6+G10+G12</f>
        <v>80043343.657368422</v>
      </c>
    </row>
    <row r="20" spans="1:20" ht="15" customHeight="1" x14ac:dyDescent="0.25">
      <c r="A20" s="20"/>
      <c r="B20" s="17" t="s">
        <v>49</v>
      </c>
      <c r="C20" s="58">
        <f>C14+C16</f>
        <v>29500000</v>
      </c>
      <c r="D20" s="60"/>
      <c r="E20" s="60">
        <f>E14+E16</f>
        <v>1552631.5789473683</v>
      </c>
      <c r="F20" s="60">
        <f>F14+F16</f>
        <v>31052631.578947369</v>
      </c>
      <c r="G20" s="60">
        <f>G14+G16</f>
        <v>29287925.578947369</v>
      </c>
    </row>
    <row r="21" spans="1:20" ht="15.75" thickBot="1" x14ac:dyDescent="0.3">
      <c r="A21" s="22" t="s">
        <v>69</v>
      </c>
      <c r="B21" s="17"/>
      <c r="C21" s="16"/>
      <c r="D21" s="21"/>
      <c r="E21" s="21"/>
      <c r="F21" s="21"/>
      <c r="G21" s="21"/>
    </row>
    <row r="22" spans="1:20" ht="34.5" customHeight="1" x14ac:dyDescent="0.25">
      <c r="A22" s="232" t="s">
        <v>70</v>
      </c>
      <c r="B22" s="234" t="s">
        <v>71</v>
      </c>
      <c r="C22" s="236" t="s">
        <v>4</v>
      </c>
      <c r="D22" s="238" t="s">
        <v>5</v>
      </c>
      <c r="E22" s="238"/>
      <c r="F22" s="238"/>
      <c r="G22" s="238" t="s">
        <v>6</v>
      </c>
      <c r="H22" s="246" t="s">
        <v>7</v>
      </c>
      <c r="I22" s="246"/>
      <c r="J22" s="238" t="s">
        <v>8</v>
      </c>
      <c r="K22" s="246" t="s">
        <v>9</v>
      </c>
      <c r="L22" s="238" t="s">
        <v>10</v>
      </c>
      <c r="M22" s="238" t="s">
        <v>11</v>
      </c>
      <c r="N22" s="238"/>
      <c r="O22" s="238" t="s">
        <v>12</v>
      </c>
      <c r="P22" s="238" t="s">
        <v>13</v>
      </c>
      <c r="Q22" s="238" t="s">
        <v>14</v>
      </c>
      <c r="R22" s="259" t="s">
        <v>72</v>
      </c>
      <c r="S22" s="257" t="s">
        <v>132</v>
      </c>
      <c r="T22" s="147" t="s">
        <v>133</v>
      </c>
    </row>
    <row r="23" spans="1:20" ht="32.25" customHeight="1" thickBot="1" x14ac:dyDescent="0.3">
      <c r="A23" s="233"/>
      <c r="B23" s="235"/>
      <c r="C23" s="237"/>
      <c r="D23" s="107" t="s">
        <v>16</v>
      </c>
      <c r="E23" s="107" t="s">
        <v>73</v>
      </c>
      <c r="F23" s="107" t="s">
        <v>74</v>
      </c>
      <c r="G23" s="239"/>
      <c r="H23" s="108" t="s">
        <v>19</v>
      </c>
      <c r="I23" s="109" t="s">
        <v>20</v>
      </c>
      <c r="J23" s="239"/>
      <c r="K23" s="252"/>
      <c r="L23" s="239"/>
      <c r="M23" s="110" t="s">
        <v>21</v>
      </c>
      <c r="N23" s="110" t="s">
        <v>22</v>
      </c>
      <c r="O23" s="239"/>
      <c r="P23" s="239"/>
      <c r="Q23" s="239"/>
      <c r="R23" s="260"/>
      <c r="S23" s="258"/>
      <c r="T23" s="148"/>
    </row>
    <row r="24" spans="1:20" ht="294" customHeight="1" x14ac:dyDescent="0.25">
      <c r="A24" s="180" t="s">
        <v>126</v>
      </c>
      <c r="B24" s="253">
        <f>F24</f>
        <v>5500000</v>
      </c>
      <c r="C24" s="255">
        <v>5500000</v>
      </c>
      <c r="D24" s="247" t="s">
        <v>129</v>
      </c>
      <c r="E24" s="255">
        <f>F24-C24</f>
        <v>0</v>
      </c>
      <c r="F24" s="250">
        <v>5500000</v>
      </c>
      <c r="G24" s="250">
        <v>5500000</v>
      </c>
      <c r="H24" s="112" t="s">
        <v>46</v>
      </c>
      <c r="I24" s="111" t="s">
        <v>130</v>
      </c>
      <c r="J24" s="247" t="s">
        <v>131</v>
      </c>
      <c r="K24" s="247" t="s">
        <v>116</v>
      </c>
      <c r="L24" s="112" t="s">
        <v>40</v>
      </c>
      <c r="M24" s="112">
        <v>0</v>
      </c>
      <c r="N24" s="112" t="s">
        <v>28</v>
      </c>
      <c r="O24" s="113">
        <v>2000000</v>
      </c>
      <c r="P24" s="114">
        <v>5500000</v>
      </c>
      <c r="Q24" s="112" t="s">
        <v>119</v>
      </c>
      <c r="R24" s="129" t="s">
        <v>124</v>
      </c>
      <c r="S24" s="132" t="s">
        <v>135</v>
      </c>
      <c r="T24" s="125"/>
    </row>
    <row r="25" spans="1:20" ht="246.75" customHeight="1" thickBot="1" x14ac:dyDescent="0.3">
      <c r="A25" s="181"/>
      <c r="B25" s="254"/>
      <c r="C25" s="256"/>
      <c r="D25" s="248"/>
      <c r="E25" s="256"/>
      <c r="F25" s="251"/>
      <c r="G25" s="251"/>
      <c r="H25" s="115" t="s">
        <v>52</v>
      </c>
      <c r="I25" s="115" t="s">
        <v>75</v>
      </c>
      <c r="J25" s="248"/>
      <c r="K25" s="249"/>
      <c r="L25" s="116" t="s">
        <v>76</v>
      </c>
      <c r="M25" s="117">
        <v>1103761</v>
      </c>
      <c r="N25" s="115">
        <v>2020</v>
      </c>
      <c r="O25" s="117" t="s">
        <v>28</v>
      </c>
      <c r="P25" s="117">
        <v>1317833</v>
      </c>
      <c r="Q25" s="116" t="s">
        <v>120</v>
      </c>
      <c r="R25" s="130" t="s">
        <v>77</v>
      </c>
      <c r="S25" s="132" t="s">
        <v>135</v>
      </c>
      <c r="T25" s="125"/>
    </row>
    <row r="26" spans="1:20" x14ac:dyDescent="0.25">
      <c r="A26" s="70"/>
      <c r="B26" t="s">
        <v>68</v>
      </c>
      <c r="C26" s="17">
        <f>C24</f>
        <v>5500000</v>
      </c>
      <c r="E26" s="17">
        <f>E24</f>
        <v>0</v>
      </c>
      <c r="F26" s="17">
        <f>F24</f>
        <v>5500000</v>
      </c>
      <c r="G26" s="17">
        <f>G24</f>
        <v>5500000</v>
      </c>
      <c r="M26" s="18">
        <f>SUM(M24:M25)</f>
        <v>1103761</v>
      </c>
      <c r="N26" s="18"/>
      <c r="O26" s="18">
        <f>SUM(O24:O25)</f>
        <v>2000000</v>
      </c>
      <c r="P26" s="23">
        <f>SUM(P24:P25)</f>
        <v>6817833</v>
      </c>
    </row>
    <row r="27" spans="1:20" x14ac:dyDescent="0.25">
      <c r="A27" s="20"/>
      <c r="B27" s="17" t="s">
        <v>122</v>
      </c>
      <c r="C27" s="58">
        <f>C26+C18</f>
        <v>111300000</v>
      </c>
      <c r="D27" s="21"/>
      <c r="E27" s="21"/>
      <c r="F27" s="21"/>
      <c r="G27" s="21"/>
      <c r="H27" s="24"/>
      <c r="I27" s="25"/>
    </row>
    <row r="28" spans="1:20" ht="15.75" thickBot="1" x14ac:dyDescent="0.3">
      <c r="H28" s="24"/>
      <c r="I28" s="26"/>
      <c r="P28" s="27">
        <f>P18+P26</f>
        <v>58731667.676491998</v>
      </c>
    </row>
    <row r="29" spans="1:20" ht="30.75" thickBot="1" x14ac:dyDescent="0.3">
      <c r="A29" s="28" t="s">
        <v>78</v>
      </c>
      <c r="B29" s="29" t="s">
        <v>79</v>
      </c>
      <c r="C29" s="29" t="s">
        <v>80</v>
      </c>
      <c r="D29" s="29" t="s">
        <v>81</v>
      </c>
      <c r="E29" s="29" t="s">
        <v>8</v>
      </c>
      <c r="F29" s="29" t="s">
        <v>9</v>
      </c>
      <c r="G29" s="29" t="s">
        <v>82</v>
      </c>
      <c r="H29" s="29" t="s">
        <v>12</v>
      </c>
      <c r="I29" s="30" t="s">
        <v>13</v>
      </c>
    </row>
    <row r="30" spans="1:20" ht="80.25" customHeight="1" x14ac:dyDescent="0.25">
      <c r="A30" s="31" t="str">
        <f>H14</f>
        <v>RCO24</v>
      </c>
      <c r="B30" s="32" t="str">
        <f>I14</f>
        <v>Investments in new or upgraded disaster monitoring, preparedness, warning and response systems against natural disasters (investicijos į naujas arba atnaujintas gaivalinių nelaimių stebėsenos, pasirengimo joms, įspėjimo apie jas ir reagavimo į jas sistemas)</v>
      </c>
      <c r="C30" s="8" t="str">
        <f>L14</f>
        <v>euro</v>
      </c>
      <c r="D30" s="7">
        <v>0</v>
      </c>
      <c r="E30" s="7" t="str">
        <f>J14</f>
        <v>Whole Lithuania</v>
      </c>
      <c r="F30" s="7" t="str">
        <f>K14</f>
        <v>CF</v>
      </c>
      <c r="G30" s="7" t="s">
        <v>28</v>
      </c>
      <c r="H30" s="33">
        <f>O14</f>
        <v>0</v>
      </c>
      <c r="I30" s="71">
        <f>P14</f>
        <v>9411765</v>
      </c>
      <c r="J30" s="6" t="s">
        <v>1</v>
      </c>
    </row>
    <row r="31" spans="1:20" ht="80.25" customHeight="1" x14ac:dyDescent="0.25">
      <c r="A31" s="133" t="str">
        <f>H24</f>
        <v>RCO24</v>
      </c>
      <c r="B31" s="134" t="str">
        <f>I24</f>
        <v xml:space="preserve">Investments in new or upgraded disaster monitoring, preparedness, warning and response systems against natural disasters (investicijos į naujas arba atnaujintas gaivalinių nelaimių stebėsenos, pasirengimo joms, įspėjimo apie jas ir reagavimo į jas sistemas)
</v>
      </c>
      <c r="C31" s="133" t="str">
        <f>L24</f>
        <v>Euro</v>
      </c>
      <c r="D31" s="135">
        <v>0</v>
      </c>
      <c r="E31" s="135" t="str">
        <f>J24</f>
        <v xml:space="preserve">
 Mid-West Region</v>
      </c>
      <c r="F31" s="135" t="str">
        <f>K24</f>
        <v xml:space="preserve">
ERDF</v>
      </c>
      <c r="G31" s="135" t="s">
        <v>28</v>
      </c>
      <c r="H31" s="136">
        <f>O24</f>
        <v>2000000</v>
      </c>
      <c r="I31" s="137">
        <f>P24</f>
        <v>5500000</v>
      </c>
      <c r="J31" s="138" t="s">
        <v>69</v>
      </c>
    </row>
    <row r="32" spans="1:20" ht="77.25" customHeight="1" x14ac:dyDescent="0.25">
      <c r="A32" s="10" t="str">
        <f>H6</f>
        <v>RCO25</v>
      </c>
      <c r="B32" s="34" t="str">
        <f>I10</f>
        <v>Coastal strip, river bank and lakeshore flood protection newly built or consolidated (naujai įrengta arba sustiprinta pakrančių ruožų, upių ir ežerų krantų apsauga nuo potvynių)</v>
      </c>
      <c r="C32" s="35" t="s">
        <v>27</v>
      </c>
      <c r="D32" s="35">
        <v>0</v>
      </c>
      <c r="E32" s="10" t="str">
        <f>J6</f>
        <v>Mid-West Region</v>
      </c>
      <c r="F32" s="81" t="str">
        <f>K6</f>
        <v xml:space="preserve">
ERDF</v>
      </c>
      <c r="G32" s="35" t="s">
        <v>28</v>
      </c>
      <c r="H32" s="35">
        <f>O6+O10</f>
        <v>0</v>
      </c>
      <c r="I32" s="72">
        <f>P6+P10</f>
        <v>100.852942</v>
      </c>
    </row>
    <row r="33" spans="1:10" ht="62.25" customHeight="1" x14ac:dyDescent="0.25">
      <c r="A33" s="36" t="str">
        <f>H16</f>
        <v>RCO28</v>
      </c>
      <c r="B33" s="37" t="str">
        <f>I16</f>
        <v>Area covered by protection measures against wildfires (teritorijos, kurioms taikomos apsaugos nuo miškų gaisrų priemonės)</v>
      </c>
      <c r="C33" s="38" t="str">
        <f>L16</f>
        <v>ha</v>
      </c>
      <c r="D33" s="35">
        <v>0</v>
      </c>
      <c r="E33" s="10" t="str">
        <f>J16</f>
        <v>Whole Lithuania</v>
      </c>
      <c r="F33" s="81" t="str">
        <f>K16</f>
        <v>CF</v>
      </c>
      <c r="G33" s="35" t="s">
        <v>28</v>
      </c>
      <c r="H33" s="35">
        <f>O16</f>
        <v>0</v>
      </c>
      <c r="I33" s="73">
        <f>P16</f>
        <v>1960784</v>
      </c>
    </row>
    <row r="34" spans="1:10" ht="135" customHeight="1" x14ac:dyDescent="0.25">
      <c r="A34" s="36" t="str">
        <f>H12</f>
        <v>RCO122</v>
      </c>
      <c r="B34" s="39" t="str">
        <f>I12</f>
        <v>Investments in new or upgraded disaster monitoring, preparedness, warning and response systems against non-climate related natural risks and risks related to human activities ( investicijos į naujas arba atnaujintas nelaimių stebėsenos, pasirengimo joms, įspėjimo apie jas ir reagavimo į jas sistemas, skirtas su klimatu nesusijusiai gamtinio pavojaus rizikai ir su žmogaus veikla susijusiai rizikai)</v>
      </c>
      <c r="C34" s="39" t="str">
        <f>L12</f>
        <v>Euro</v>
      </c>
      <c r="D34" s="10">
        <v>0</v>
      </c>
      <c r="E34" s="10" t="str">
        <f>J12</f>
        <v>Mid-West Region</v>
      </c>
      <c r="F34" s="81" t="str">
        <f>K12</f>
        <v xml:space="preserve">
ERDF</v>
      </c>
      <c r="G34" s="10" t="s">
        <v>28</v>
      </c>
      <c r="H34" s="40">
        <f>O12</f>
        <v>0</v>
      </c>
      <c r="I34" s="73">
        <f>P12</f>
        <v>40000000</v>
      </c>
      <c r="J34" s="6"/>
    </row>
    <row r="35" spans="1:10" ht="95.25" customHeight="1" x14ac:dyDescent="0.25">
      <c r="A35" s="10" t="str">
        <f>H7</f>
        <v>RCR35</v>
      </c>
      <c r="B35" s="34" t="str">
        <f>I7</f>
        <v>Population benefiting from flood protection measures (gyventojai, galintys pasinaudoti apsaugos nuo potvynių priemonėmis)</v>
      </c>
      <c r="C35" s="35" t="str">
        <f>L7</f>
        <v>persons</v>
      </c>
      <c r="D35" s="35">
        <v>0</v>
      </c>
      <c r="E35" s="10" t="s">
        <v>123</v>
      </c>
      <c r="F35" s="81" t="s">
        <v>68</v>
      </c>
      <c r="G35" s="35">
        <v>2021</v>
      </c>
      <c r="H35" s="35" t="s">
        <v>28</v>
      </c>
      <c r="I35" s="61">
        <f>P7</f>
        <v>2058.8235500000001</v>
      </c>
    </row>
    <row r="36" spans="1:10" ht="91.5" customHeight="1" x14ac:dyDescent="0.25">
      <c r="A36" s="36" t="str">
        <f>H17</f>
        <v>RCR36</v>
      </c>
      <c r="B36" s="41" t="str">
        <f>I17</f>
        <v>Population benefiting from wildfire protection measures (gyventojai, galintys pasinaudoti apsaugos nuo miškų gaisrų priemonėmis)</v>
      </c>
      <c r="C36" s="38" t="str">
        <f>L17</f>
        <v>persons</v>
      </c>
      <c r="D36" s="35">
        <v>0</v>
      </c>
      <c r="E36" s="10" t="s">
        <v>48</v>
      </c>
      <c r="F36" s="81" t="s">
        <v>49</v>
      </c>
      <c r="G36" s="35">
        <v>2021</v>
      </c>
      <c r="H36" s="35" t="s">
        <v>28</v>
      </c>
      <c r="I36" s="74">
        <f>P17</f>
        <v>294118</v>
      </c>
      <c r="J36" s="13"/>
    </row>
    <row r="37" spans="1:10" ht="79.5" customHeight="1" x14ac:dyDescent="0.25">
      <c r="A37" s="10" t="str">
        <f>H11</f>
        <v>RCR37</v>
      </c>
      <c r="B37" s="41" t="str">
        <f>I11</f>
        <v>Population benefiting from protection measures against climate related natural disaster (other than flood and wildfires)(gyventojai, galintys pasinaudoti apsaugos nuo su klimatu susijusių gaivalinių nelaimių (išskyrus potvynius ar miškų gaisrus) priemonėmis)</v>
      </c>
      <c r="C37" s="38" t="str">
        <f>L11</f>
        <v>persons</v>
      </c>
      <c r="D37" s="35">
        <v>0</v>
      </c>
      <c r="E37" s="10" t="s">
        <v>123</v>
      </c>
      <c r="F37" s="81" t="s">
        <v>68</v>
      </c>
      <c r="G37" s="35">
        <v>2020</v>
      </c>
      <c r="H37" s="35" t="s">
        <v>28</v>
      </c>
      <c r="I37" s="74">
        <f>P11</f>
        <v>16046</v>
      </c>
    </row>
    <row r="38" spans="1:10" ht="79.5" customHeight="1" x14ac:dyDescent="0.25">
      <c r="A38" s="10" t="str">
        <f>H13</f>
        <v>RCR96</v>
      </c>
      <c r="B38" s="41" t="str">
        <f>I13</f>
        <v>Population benefiting from protection measures against non-climate related natural risks and risks related to human activities ( gyventojai, galintys pasinaudoti apsaugos nuo su klimatu nesusijusios gamtinio pavojaus rizikos ir nuo su žmogaus veikla susijusios rizikos priemonėmis)</v>
      </c>
      <c r="C38" s="42" t="str">
        <f>L13</f>
        <v>persons</v>
      </c>
      <c r="D38" s="43">
        <f>M13</f>
        <v>0</v>
      </c>
      <c r="E38" s="10" t="s">
        <v>123</v>
      </c>
      <c r="F38" s="81" t="s">
        <v>68</v>
      </c>
      <c r="G38" s="10">
        <f>N13</f>
        <v>2021</v>
      </c>
      <c r="H38" s="10" t="s">
        <v>28</v>
      </c>
      <c r="I38" s="74">
        <f>P13</f>
        <v>228872</v>
      </c>
      <c r="J38" s="6"/>
    </row>
    <row r="39" spans="1:10" ht="79.5" customHeight="1" x14ac:dyDescent="0.25">
      <c r="A39" s="44" t="str">
        <f>H15</f>
        <v>Specific result</v>
      </c>
      <c r="B39" s="45" t="str">
        <f>I15</f>
        <v>Percentage of predicted warnings on hazardous, extreme and catastrophic weather events from actual events (Numatytų pavojingų, stichinių ir katastrofinių meteorologinių reiškinių dalis nuo faktinių)</v>
      </c>
      <c r="C39" s="39" t="str">
        <f>L15</f>
        <v>percent</v>
      </c>
      <c r="D39" s="40" t="str">
        <f>M15</f>
        <v xml:space="preserve">
88</v>
      </c>
      <c r="E39" s="10" t="s">
        <v>48</v>
      </c>
      <c r="F39" s="81" t="s">
        <v>49</v>
      </c>
      <c r="G39" s="10" t="str">
        <f>N15</f>
        <v xml:space="preserve">
2020</v>
      </c>
      <c r="H39" s="35" t="s">
        <v>28</v>
      </c>
      <c r="I39" s="74">
        <f>P15</f>
        <v>90</v>
      </c>
    </row>
    <row r="40" spans="1:10" ht="120" x14ac:dyDescent="0.25">
      <c r="A40" s="139" t="str">
        <f>H25</f>
        <v>Specific result</v>
      </c>
      <c r="B40" s="140" t="str">
        <f>I25</f>
        <v xml:space="preserve">Population benefiting from protection measures against climate related natural disaster  in not just dangerous areas (Gyventojai, kuriems taikomos apsaugos priemonės nuo su klimatu susijusios gamtos katastrofos ne tik pavojingose teritorijose)
</v>
      </c>
      <c r="C40" s="141" t="str">
        <f>L25</f>
        <v>Persons</v>
      </c>
      <c r="D40" s="142">
        <f>M25</f>
        <v>1103761</v>
      </c>
      <c r="E40" s="143" t="s">
        <v>123</v>
      </c>
      <c r="F40" s="144" t="s">
        <v>68</v>
      </c>
      <c r="G40" s="143">
        <f>N25</f>
        <v>2020</v>
      </c>
      <c r="H40" s="145" t="str">
        <f>O25</f>
        <v>n/a</v>
      </c>
      <c r="I40" s="146">
        <f>P25</f>
        <v>1317833</v>
      </c>
      <c r="J40" t="b">
        <f>I41=P28</f>
        <v>1</v>
      </c>
    </row>
    <row r="41" spans="1:10" x14ac:dyDescent="0.25">
      <c r="D41" s="18">
        <f>SUM(D30:D40)</f>
        <v>1103761</v>
      </c>
      <c r="H41" s="18">
        <f>SUM(H30:H37)</f>
        <v>2000000</v>
      </c>
      <c r="I41" s="17">
        <f>SUM(I28:I40)</f>
        <v>58731667.676491998</v>
      </c>
    </row>
  </sheetData>
  <mergeCells count="96">
    <mergeCell ref="S4:S5"/>
    <mergeCell ref="S7:S9"/>
    <mergeCell ref="S22:S23"/>
    <mergeCell ref="Q22:Q23"/>
    <mergeCell ref="R22:R23"/>
    <mergeCell ref="R7:R9"/>
    <mergeCell ref="B24:B25"/>
    <mergeCell ref="C24:C25"/>
    <mergeCell ref="D24:D25"/>
    <mergeCell ref="E24:E25"/>
    <mergeCell ref="F24:F25"/>
    <mergeCell ref="G24:G25"/>
    <mergeCell ref="J22:J23"/>
    <mergeCell ref="K22:K23"/>
    <mergeCell ref="L22:L23"/>
    <mergeCell ref="M22:N22"/>
    <mergeCell ref="O22:O23"/>
    <mergeCell ref="P22:P23"/>
    <mergeCell ref="H22:I22"/>
    <mergeCell ref="J24:J25"/>
    <mergeCell ref="K24:K25"/>
    <mergeCell ref="J16:J17"/>
    <mergeCell ref="K16:K17"/>
    <mergeCell ref="A22:A23"/>
    <mergeCell ref="B22:B23"/>
    <mergeCell ref="C22:C23"/>
    <mergeCell ref="D22:F22"/>
    <mergeCell ref="G22:G23"/>
    <mergeCell ref="A16:A17"/>
    <mergeCell ref="B16:B17"/>
    <mergeCell ref="C16:C17"/>
    <mergeCell ref="D16:D17"/>
    <mergeCell ref="E16:E17"/>
    <mergeCell ref="B12:B13"/>
    <mergeCell ref="C12:C13"/>
    <mergeCell ref="D12:D13"/>
    <mergeCell ref="F16:F17"/>
    <mergeCell ref="G16:G17"/>
    <mergeCell ref="M4:N4"/>
    <mergeCell ref="O4:O5"/>
    <mergeCell ref="P4:P5"/>
    <mergeCell ref="Q4:Q5"/>
    <mergeCell ref="R4:R5"/>
    <mergeCell ref="G4:G5"/>
    <mergeCell ref="H4:I4"/>
    <mergeCell ref="J4:J5"/>
    <mergeCell ref="K4:K5"/>
    <mergeCell ref="L4:L5"/>
    <mergeCell ref="A14:A15"/>
    <mergeCell ref="A4:A5"/>
    <mergeCell ref="B4:B5"/>
    <mergeCell ref="C4:C5"/>
    <mergeCell ref="D4:F4"/>
    <mergeCell ref="C6:C9"/>
    <mergeCell ref="D6:D9"/>
    <mergeCell ref="F6:F9"/>
    <mergeCell ref="A10:A13"/>
    <mergeCell ref="B10:B11"/>
    <mergeCell ref="C10:C11"/>
    <mergeCell ref="D10:D11"/>
    <mergeCell ref="B14:B15"/>
    <mergeCell ref="C14:C15"/>
    <mergeCell ref="D14:D15"/>
    <mergeCell ref="E14:E15"/>
    <mergeCell ref="T4:T5"/>
    <mergeCell ref="T7:T9"/>
    <mergeCell ref="A24:A25"/>
    <mergeCell ref="O7:O9"/>
    <mergeCell ref="N7:N9"/>
    <mergeCell ref="P7:P9"/>
    <mergeCell ref="Q7:Q9"/>
    <mergeCell ref="L7:L9"/>
    <mergeCell ref="M7:M9"/>
    <mergeCell ref="A6:A9"/>
    <mergeCell ref="B6:B9"/>
    <mergeCell ref="F10:F11"/>
    <mergeCell ref="G10:G11"/>
    <mergeCell ref="J10:J11"/>
    <mergeCell ref="K10:K11"/>
    <mergeCell ref="J12:J13"/>
    <mergeCell ref="T22:T23"/>
    <mergeCell ref="E12:E13"/>
    <mergeCell ref="F12:F13"/>
    <mergeCell ref="E10:E11"/>
    <mergeCell ref="E6:E9"/>
    <mergeCell ref="K12:K13"/>
    <mergeCell ref="G6:G9"/>
    <mergeCell ref="J6:J9"/>
    <mergeCell ref="H7:H9"/>
    <mergeCell ref="I7:I9"/>
    <mergeCell ref="K6:K9"/>
    <mergeCell ref="G14:G15"/>
    <mergeCell ref="J14:J15"/>
    <mergeCell ref="K14:K15"/>
    <mergeCell ref="G12:G13"/>
    <mergeCell ref="F14:F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zoomScale="75" zoomScaleNormal="75" workbookViewId="0">
      <selection activeCell="C23" sqref="C23"/>
    </sheetView>
  </sheetViews>
  <sheetFormatPr defaultColWidth="9.140625" defaultRowHeight="15.75" x14ac:dyDescent="0.25"/>
  <cols>
    <col min="1" max="1" width="9.140625" style="67"/>
    <col min="2" max="2" width="37" style="68" bestFit="1" customWidth="1"/>
    <col min="3" max="3" width="90.140625" style="69" customWidth="1"/>
    <col min="4" max="4" width="50.42578125" style="62" customWidth="1"/>
    <col min="5" max="5" width="76.5703125" style="63" customWidth="1"/>
    <col min="6" max="16384" width="9.140625" style="63"/>
  </cols>
  <sheetData>
    <row r="1" spans="1:5" x14ac:dyDescent="0.25">
      <c r="A1" s="46" t="s">
        <v>83</v>
      </c>
      <c r="B1" s="47" t="s">
        <v>84</v>
      </c>
      <c r="C1" s="48" t="s">
        <v>85</v>
      </c>
    </row>
    <row r="2" spans="1:5" x14ac:dyDescent="0.25">
      <c r="A2" s="46">
        <v>1</v>
      </c>
      <c r="B2" s="47" t="s">
        <v>78</v>
      </c>
      <c r="C2" s="48" t="s">
        <v>86</v>
      </c>
    </row>
    <row r="3" spans="1:5" ht="47.25" x14ac:dyDescent="0.25">
      <c r="A3" s="46">
        <f>A2+1</f>
        <v>2</v>
      </c>
      <c r="B3" s="47" t="s">
        <v>79</v>
      </c>
      <c r="C3" s="49" t="s">
        <v>87</v>
      </c>
      <c r="D3" s="64"/>
    </row>
    <row r="4" spans="1:5" x14ac:dyDescent="0.25">
      <c r="A4" s="46">
        <f t="shared" ref="A4:A19" si="0">A3+1</f>
        <v>3</v>
      </c>
      <c r="B4" s="47" t="s">
        <v>88</v>
      </c>
      <c r="C4" s="48" t="s">
        <v>89</v>
      </c>
    </row>
    <row r="5" spans="1:5" x14ac:dyDescent="0.25">
      <c r="A5" s="46">
        <f t="shared" si="0"/>
        <v>4</v>
      </c>
      <c r="B5" s="47" t="s">
        <v>90</v>
      </c>
      <c r="C5" s="48" t="s">
        <v>91</v>
      </c>
    </row>
    <row r="6" spans="1:5" x14ac:dyDescent="0.25">
      <c r="A6" s="46">
        <f t="shared" si="0"/>
        <v>5</v>
      </c>
      <c r="B6" s="47" t="s">
        <v>11</v>
      </c>
      <c r="C6" s="50">
        <v>0</v>
      </c>
    </row>
    <row r="7" spans="1:5" x14ac:dyDescent="0.25">
      <c r="A7" s="46">
        <f t="shared" si="0"/>
        <v>6</v>
      </c>
      <c r="B7" s="47" t="s">
        <v>92</v>
      </c>
      <c r="C7" s="48" t="s">
        <v>93</v>
      </c>
    </row>
    <row r="8" spans="1:5" x14ac:dyDescent="0.25">
      <c r="A8" s="46">
        <f t="shared" si="0"/>
        <v>7</v>
      </c>
      <c r="B8" s="47" t="s">
        <v>13</v>
      </c>
      <c r="C8" s="50">
        <v>90</v>
      </c>
    </row>
    <row r="9" spans="1:5" x14ac:dyDescent="0.25">
      <c r="A9" s="46">
        <f t="shared" si="0"/>
        <v>8</v>
      </c>
      <c r="B9" s="47" t="s">
        <v>94</v>
      </c>
      <c r="C9" s="51" t="s">
        <v>95</v>
      </c>
    </row>
    <row r="10" spans="1:5" ht="31.5" x14ac:dyDescent="0.25">
      <c r="A10" s="46">
        <f t="shared" si="0"/>
        <v>9</v>
      </c>
      <c r="B10" s="47" t="s">
        <v>96</v>
      </c>
      <c r="C10" s="52" t="s">
        <v>97</v>
      </c>
    </row>
    <row r="11" spans="1:5" ht="141.75" x14ac:dyDescent="0.25">
      <c r="A11" s="46">
        <f t="shared" si="0"/>
        <v>10</v>
      </c>
      <c r="B11" s="51" t="s">
        <v>98</v>
      </c>
      <c r="C11" s="53" t="s">
        <v>99</v>
      </c>
      <c r="D11" s="65"/>
      <c r="E11" s="66"/>
    </row>
    <row r="12" spans="1:5" x14ac:dyDescent="0.25">
      <c r="A12" s="46">
        <f t="shared" si="0"/>
        <v>11</v>
      </c>
      <c r="B12" s="47" t="s">
        <v>100</v>
      </c>
      <c r="C12" s="48" t="s">
        <v>101</v>
      </c>
    </row>
    <row r="13" spans="1:5" ht="31.5" x14ac:dyDescent="0.25">
      <c r="A13" s="46">
        <f t="shared" si="0"/>
        <v>12</v>
      </c>
      <c r="B13" s="47" t="s">
        <v>102</v>
      </c>
      <c r="C13" s="48" t="s">
        <v>103</v>
      </c>
    </row>
    <row r="14" spans="1:5" x14ac:dyDescent="0.25">
      <c r="A14" s="46">
        <f t="shared" si="0"/>
        <v>13</v>
      </c>
      <c r="B14" s="47" t="s">
        <v>104</v>
      </c>
      <c r="C14" s="54" t="s">
        <v>105</v>
      </c>
    </row>
    <row r="15" spans="1:5" x14ac:dyDescent="0.25">
      <c r="A15" s="46">
        <f t="shared" si="0"/>
        <v>14</v>
      </c>
      <c r="B15" s="47" t="s">
        <v>106</v>
      </c>
      <c r="C15" s="54" t="s">
        <v>107</v>
      </c>
    </row>
    <row r="16" spans="1:5" x14ac:dyDescent="0.25">
      <c r="A16" s="46">
        <f t="shared" si="0"/>
        <v>15</v>
      </c>
      <c r="B16" s="47" t="s">
        <v>108</v>
      </c>
      <c r="C16" s="55" t="s">
        <v>109</v>
      </c>
    </row>
    <row r="17" spans="1:3" s="63" customFormat="1" x14ac:dyDescent="0.25">
      <c r="A17" s="46">
        <f t="shared" si="0"/>
        <v>16</v>
      </c>
      <c r="B17" s="47" t="s">
        <v>110</v>
      </c>
      <c r="C17" s="54" t="s">
        <v>111</v>
      </c>
    </row>
    <row r="18" spans="1:3" s="63" customFormat="1" ht="31.5" x14ac:dyDescent="0.25">
      <c r="A18" s="46">
        <f>A17+1</f>
        <v>17</v>
      </c>
      <c r="B18" s="47" t="s">
        <v>112</v>
      </c>
      <c r="C18" s="55" t="s">
        <v>113</v>
      </c>
    </row>
    <row r="19" spans="1:3" s="63" customFormat="1" x14ac:dyDescent="0.25">
      <c r="A19" s="46">
        <f t="shared" si="0"/>
        <v>18</v>
      </c>
      <c r="B19" s="47" t="s">
        <v>114</v>
      </c>
      <c r="C19" s="56"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2.4</vt:lpstr>
      <vt:lpstr>2.4.3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Eglė Valūnė</dc:creator>
  <cp:lastModifiedBy>Paulina Kemėšytė</cp:lastModifiedBy>
  <dcterms:created xsi:type="dcterms:W3CDTF">2022-02-21T18:09:56Z</dcterms:created>
  <dcterms:modified xsi:type="dcterms:W3CDTF">2025-11-03T10:19:11Z</dcterms:modified>
</cp:coreProperties>
</file>