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inagentura-my.sharepoint.com/personal/a_sivickiene_inovacijuagentura_lt/Documents/Darbalaukis/"/>
    </mc:Choice>
  </mc:AlternateContent>
  <xr:revisionPtr revIDLastSave="0" documentId="8_{02241F06-C9E0-4D45-816E-E2377CED16FA}" xr6:coauthVersionLast="47" xr6:coauthVersionMax="47" xr10:uidLastSave="{00000000-0000-0000-0000-000000000000}"/>
  <workbookProtection workbookAlgorithmName="SHA-512" workbookHashValue="b7EZ8p9SKSQ3QI3oP+R2QRjisDECrRNb+uOII+wGLgE6ND34EsJljKiyWTVN32UMHQXS6q1xGbVkxPZHAS1oyQ==" workbookSaltValue="VIX1SddzO3goWfDn5y5CfA==" workbookSpinCount="100000" lockStructure="1"/>
  <bookViews>
    <workbookView xWindow="-108" yWindow="-108" windowWidth="23256" windowHeight="12456" tabRatio="734" activeTab="5" xr2:uid="{4ACF7528-3C99-4C10-8D50-936D2F7F1540}"/>
  </bookViews>
  <sheets>
    <sheet name="Suvestinė" sheetId="1" r:id="rId1"/>
    <sheet name="Darbuotojai" sheetId="13" r:id="rId2"/>
    <sheet name="Užduotys" sheetId="16" r:id="rId3"/>
    <sheet name="Vykdymo planas" sheetId="14" r:id="rId4"/>
    <sheet name="1" sheetId="2" r:id="rId5"/>
    <sheet name="2" sheetId="3" r:id="rId6"/>
    <sheet name="TPL" sheetId="15" r:id="rId7"/>
    <sheet name="Dienpinigiai ir apgyvendinimas" sheetId="18" r:id="rId8"/>
    <sheet name="Duomenys" sheetId="17" state="hidden" r:id="rId9"/>
  </sheets>
  <definedNames>
    <definedName name="_Hlk172034349" localSheetId="0">Suvestinė!$E$30</definedName>
    <definedName name="Pareiškėjas">Darbuotojai!$C$7:$C$26</definedName>
    <definedName name="Partneris">Darbuotojai!$C$27:$C$46</definedName>
    <definedName name="Partneris1">Darbuotojai!$C$27:$C$46</definedName>
    <definedName name="_xlnm.Print_Area" localSheetId="0">Suvestinė!$A$1:$G$38</definedName>
    <definedName name="_xlnm.Print_Area" localSheetId="2">Užduotys!$A$1:$E$26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3" l="1"/>
  <c r="E18" i="3"/>
  <c r="E16" i="3"/>
  <c r="E9" i="3"/>
  <c r="E10" i="3"/>
  <c r="E8" i="3"/>
  <c r="E11" i="3"/>
  <c r="E12" i="3" l="1"/>
  <c r="E13" i="3"/>
  <c r="E14" i="3"/>
  <c r="E15" i="3"/>
  <c r="E19" i="3"/>
  <c r="E20" i="3"/>
  <c r="E21" i="3"/>
  <c r="E22" i="3"/>
  <c r="E23" i="3"/>
  <c r="E24" i="3"/>
  <c r="E25" i="3"/>
  <c r="E26" i="3"/>
  <c r="E27" i="3"/>
  <c r="E9" i="2"/>
  <c r="E10" i="2"/>
  <c r="E8" i="2"/>
  <c r="E11" i="2"/>
  <c r="E29" i="13"/>
  <c r="E30" i="13"/>
  <c r="E31" i="13"/>
  <c r="E32" i="13"/>
  <c r="E33" i="13"/>
  <c r="E34" i="13"/>
  <c r="E35" i="13"/>
  <c r="E36" i="13"/>
  <c r="E37" i="13"/>
  <c r="E38" i="13"/>
  <c r="E39" i="13"/>
  <c r="E40" i="13"/>
  <c r="E41" i="13"/>
  <c r="E42" i="13"/>
  <c r="E43" i="13"/>
  <c r="E44" i="13"/>
  <c r="E45" i="13"/>
  <c r="E46" i="13"/>
  <c r="E7" i="13"/>
  <c r="E27" i="13" l="1"/>
  <c r="G50" i="3"/>
  <c r="F52" i="3"/>
  <c r="F51" i="3"/>
  <c r="F45" i="3"/>
  <c r="F44" i="3"/>
  <c r="F38" i="3"/>
  <c r="F37" i="3"/>
  <c r="F31" i="3"/>
  <c r="F30" i="3"/>
  <c r="F30" i="2"/>
  <c r="F52" i="2"/>
  <c r="F51" i="2"/>
  <c r="F45" i="2"/>
  <c r="F44" i="2"/>
  <c r="F38" i="2"/>
  <c r="F37" i="2"/>
  <c r="F31" i="2"/>
  <c r="E30" i="2"/>
  <c r="E31" i="2" s="1"/>
  <c r="G31" i="2" s="1"/>
  <c r="E28" i="13"/>
  <c r="C9" i="3"/>
  <c r="C10" i="3"/>
  <c r="C11" i="3"/>
  <c r="C12" i="3"/>
  <c r="C13" i="3"/>
  <c r="C14" i="3"/>
  <c r="C15" i="3"/>
  <c r="C16" i="3"/>
  <c r="C17" i="3"/>
  <c r="C18" i="3"/>
  <c r="C19" i="3"/>
  <c r="C20" i="3"/>
  <c r="C21" i="3"/>
  <c r="C22" i="3"/>
  <c r="C23" i="3"/>
  <c r="C24" i="3"/>
  <c r="C25" i="3"/>
  <c r="C26" i="3"/>
  <c r="C27" i="3"/>
  <c r="C8" i="3"/>
  <c r="F9" i="3"/>
  <c r="F10" i="3"/>
  <c r="F11" i="3"/>
  <c r="F12" i="3"/>
  <c r="G12" i="3" s="1"/>
  <c r="H12" i="3" s="1"/>
  <c r="F13" i="3"/>
  <c r="F14" i="3"/>
  <c r="F15" i="3"/>
  <c r="F16" i="3"/>
  <c r="F17" i="3"/>
  <c r="F18" i="3"/>
  <c r="F19" i="3"/>
  <c r="F20" i="3"/>
  <c r="G20" i="3" s="1"/>
  <c r="H20" i="3" s="1"/>
  <c r="F21" i="3"/>
  <c r="F22" i="3"/>
  <c r="F23" i="3"/>
  <c r="F24" i="3"/>
  <c r="F25" i="3"/>
  <c r="G25" i="3" s="1"/>
  <c r="H25" i="3" s="1"/>
  <c r="F26" i="3"/>
  <c r="F27" i="3"/>
  <c r="F8" i="3"/>
  <c r="F9" i="2"/>
  <c r="F10" i="2"/>
  <c r="F11" i="2"/>
  <c r="F12" i="2"/>
  <c r="F13" i="2"/>
  <c r="F14" i="2"/>
  <c r="F15" i="2"/>
  <c r="F16" i="2"/>
  <c r="F17" i="2"/>
  <c r="F18" i="2"/>
  <c r="F19" i="2"/>
  <c r="F20" i="2"/>
  <c r="F21" i="2"/>
  <c r="F22" i="2"/>
  <c r="F23" i="2"/>
  <c r="F24" i="2"/>
  <c r="F25" i="2"/>
  <c r="F26" i="2"/>
  <c r="F27" i="2"/>
  <c r="F8" i="2"/>
  <c r="D110" i="3"/>
  <c r="F107" i="3"/>
  <c r="G107" i="3" s="1"/>
  <c r="H107" i="3" s="1"/>
  <c r="F106" i="3"/>
  <c r="G106" i="3" s="1"/>
  <c r="F104" i="3"/>
  <c r="G104" i="3" s="1"/>
  <c r="H104" i="3" s="1"/>
  <c r="F103" i="3"/>
  <c r="G103" i="3" s="1"/>
  <c r="H103" i="3" s="1"/>
  <c r="F102" i="3"/>
  <c r="G102" i="3" s="1"/>
  <c r="H102" i="3" s="1"/>
  <c r="G101" i="3"/>
  <c r="H101" i="3" s="1"/>
  <c r="F101" i="3"/>
  <c r="F100" i="3"/>
  <c r="G100" i="3" s="1"/>
  <c r="H100" i="3" s="1"/>
  <c r="G99" i="3"/>
  <c r="H99" i="3" s="1"/>
  <c r="F99" i="3"/>
  <c r="F98" i="3"/>
  <c r="G98" i="3" s="1"/>
  <c r="H98" i="3" s="1"/>
  <c r="F97" i="3"/>
  <c r="G97" i="3" s="1"/>
  <c r="H97" i="3" s="1"/>
  <c r="F96" i="3"/>
  <c r="G96" i="3" s="1"/>
  <c r="H96" i="3" s="1"/>
  <c r="F95" i="3"/>
  <c r="G95" i="3" s="1"/>
  <c r="H93" i="3"/>
  <c r="G93" i="3"/>
  <c r="H92" i="3"/>
  <c r="G92" i="3"/>
  <c r="G91" i="3"/>
  <c r="H91" i="3" s="1"/>
  <c r="G90" i="3"/>
  <c r="H90" i="3" s="1"/>
  <c r="H89" i="3"/>
  <c r="G89" i="3"/>
  <c r="H88" i="3"/>
  <c r="G88" i="3"/>
  <c r="G87" i="3"/>
  <c r="H87" i="3" s="1"/>
  <c r="G86" i="3"/>
  <c r="H86" i="3" s="1"/>
  <c r="H85" i="3"/>
  <c r="G85" i="3"/>
  <c r="H84" i="3"/>
  <c r="G84" i="3"/>
  <c r="G83" i="3"/>
  <c r="H83" i="3" s="1"/>
  <c r="G82" i="3"/>
  <c r="H82" i="3" s="1"/>
  <c r="H81" i="3"/>
  <c r="G81" i="3"/>
  <c r="H80" i="3"/>
  <c r="G80" i="3"/>
  <c r="G79" i="3"/>
  <c r="H79" i="3" s="1"/>
  <c r="G78" i="3"/>
  <c r="H78" i="3" s="1"/>
  <c r="H77" i="3"/>
  <c r="G77" i="3"/>
  <c r="H76" i="3"/>
  <c r="G76" i="3"/>
  <c r="G75" i="3"/>
  <c r="H75" i="3" s="1"/>
  <c r="G74" i="3"/>
  <c r="H74" i="3" s="1"/>
  <c r="H73" i="3"/>
  <c r="G73" i="3"/>
  <c r="H72" i="3"/>
  <c r="G72" i="3"/>
  <c r="G71" i="3"/>
  <c r="H71" i="3" s="1"/>
  <c r="G70" i="3"/>
  <c r="G68" i="3" s="1"/>
  <c r="H69" i="3"/>
  <c r="G69" i="3"/>
  <c r="O67" i="3"/>
  <c r="R67" i="3" s="1"/>
  <c r="F67" i="3" s="1"/>
  <c r="G67" i="3" s="1"/>
  <c r="H67" i="3" s="1"/>
  <c r="O66" i="3"/>
  <c r="R66" i="3" s="1"/>
  <c r="F66" i="3" s="1"/>
  <c r="G66" i="3" s="1"/>
  <c r="H66" i="3" s="1"/>
  <c r="O65" i="3"/>
  <c r="R65" i="3" s="1"/>
  <c r="F65" i="3" s="1"/>
  <c r="G65" i="3" s="1"/>
  <c r="H65" i="3" s="1"/>
  <c r="O64" i="3"/>
  <c r="R64" i="3" s="1"/>
  <c r="F64" i="3" s="1"/>
  <c r="G64" i="3" s="1"/>
  <c r="H64" i="3" s="1"/>
  <c r="R63" i="3"/>
  <c r="F63" i="3" s="1"/>
  <c r="G63" i="3" s="1"/>
  <c r="H63" i="3" s="1"/>
  <c r="O63" i="3"/>
  <c r="O62" i="3"/>
  <c r="R62" i="3" s="1"/>
  <c r="F62" i="3" s="1"/>
  <c r="G62" i="3" s="1"/>
  <c r="H62" i="3" s="1"/>
  <c r="R61" i="3"/>
  <c r="O61" i="3"/>
  <c r="F61" i="3"/>
  <c r="G61" i="3" s="1"/>
  <c r="H61" i="3" s="1"/>
  <c r="O60" i="3"/>
  <c r="R60" i="3" s="1"/>
  <c r="F60" i="3" s="1"/>
  <c r="G60" i="3" s="1"/>
  <c r="H60" i="3" s="1"/>
  <c r="O59" i="3"/>
  <c r="R59" i="3" s="1"/>
  <c r="F59" i="3" s="1"/>
  <c r="G59" i="3" s="1"/>
  <c r="H59" i="3" s="1"/>
  <c r="O58" i="3"/>
  <c r="R58" i="3" s="1"/>
  <c r="F58" i="3" s="1"/>
  <c r="G58" i="3" s="1"/>
  <c r="H56" i="3"/>
  <c r="G56" i="3"/>
  <c r="H55" i="3"/>
  <c r="G55" i="3"/>
  <c r="G54" i="3"/>
  <c r="H54" i="3" s="1"/>
  <c r="G53" i="3"/>
  <c r="H53" i="3" s="1"/>
  <c r="E51" i="3"/>
  <c r="E52" i="3" s="1"/>
  <c r="H49" i="3"/>
  <c r="G49" i="3"/>
  <c r="H48" i="3"/>
  <c r="G48" i="3"/>
  <c r="G47" i="3"/>
  <c r="H47" i="3" s="1"/>
  <c r="G46" i="3"/>
  <c r="H46" i="3" s="1"/>
  <c r="E44" i="3"/>
  <c r="E45" i="3" s="1"/>
  <c r="G45" i="3" s="1"/>
  <c r="H45" i="3" s="1"/>
  <c r="H42" i="3"/>
  <c r="G42" i="3"/>
  <c r="H41" i="3"/>
  <c r="G41" i="3"/>
  <c r="G40" i="3"/>
  <c r="H40" i="3" s="1"/>
  <c r="G39" i="3"/>
  <c r="H39" i="3" s="1"/>
  <c r="E37" i="3"/>
  <c r="E38" i="3" s="1"/>
  <c r="H35" i="3"/>
  <c r="G35" i="3"/>
  <c r="G34" i="3"/>
  <c r="H34" i="3" s="1"/>
  <c r="G33" i="3"/>
  <c r="H33" i="3" s="1"/>
  <c r="G32" i="3"/>
  <c r="H32" i="3" s="1"/>
  <c r="E30" i="3"/>
  <c r="E31" i="3" s="1"/>
  <c r="E16" i="2"/>
  <c r="E17" i="2"/>
  <c r="G23" i="3" l="1"/>
  <c r="H23" i="3" s="1"/>
  <c r="G14" i="3"/>
  <c r="H14" i="3" s="1"/>
  <c r="G15" i="3"/>
  <c r="H15" i="3" s="1"/>
  <c r="G26" i="3"/>
  <c r="H26" i="3" s="1"/>
  <c r="G18" i="3"/>
  <c r="H18" i="3" s="1"/>
  <c r="G10" i="3"/>
  <c r="H10" i="3" s="1"/>
  <c r="G13" i="3"/>
  <c r="H13" i="3" s="1"/>
  <c r="G19" i="3"/>
  <c r="H19" i="3" s="1"/>
  <c r="G27" i="3"/>
  <c r="H27" i="3" s="1"/>
  <c r="G31" i="3"/>
  <c r="H31" i="3" s="1"/>
  <c r="G52" i="3"/>
  <c r="H52" i="3" s="1"/>
  <c r="G38" i="3"/>
  <c r="H38" i="3" s="1"/>
  <c r="G30" i="2"/>
  <c r="G22" i="3"/>
  <c r="H22" i="3" s="1"/>
  <c r="G9" i="3"/>
  <c r="H9" i="3" s="1"/>
  <c r="G16" i="3"/>
  <c r="H16" i="3" s="1"/>
  <c r="G24" i="3"/>
  <c r="H24" i="3" s="1"/>
  <c r="G21" i="3"/>
  <c r="H21" i="3" s="1"/>
  <c r="G8" i="3"/>
  <c r="H8" i="3" s="1"/>
  <c r="G11" i="3"/>
  <c r="H11" i="3" s="1"/>
  <c r="G17" i="3"/>
  <c r="H17" i="3" s="1"/>
  <c r="G94" i="3"/>
  <c r="H95" i="3"/>
  <c r="H94" i="3" s="1"/>
  <c r="H68" i="3"/>
  <c r="H106" i="3"/>
  <c r="H105" i="3" s="1"/>
  <c r="G105" i="3"/>
  <c r="G57" i="3"/>
  <c r="H58" i="3"/>
  <c r="H57" i="3" s="1"/>
  <c r="H70" i="3"/>
  <c r="G30" i="3"/>
  <c r="G37" i="3"/>
  <c r="G44" i="3"/>
  <c r="G51" i="3"/>
  <c r="H7" i="3" l="1"/>
  <c r="G7" i="3"/>
  <c r="H50" i="3"/>
  <c r="H51" i="3"/>
  <c r="H44" i="3"/>
  <c r="G43" i="3"/>
  <c r="H43" i="3" s="1"/>
  <c r="H37" i="3"/>
  <c r="G36" i="3"/>
  <c r="H36" i="3" s="1"/>
  <c r="H30" i="3"/>
  <c r="G29" i="3"/>
  <c r="G28" i="3" l="1"/>
  <c r="H29" i="3"/>
  <c r="H28" i="3" s="1"/>
  <c r="H6" i="3" l="1"/>
  <c r="H108" i="3"/>
  <c r="G6" i="3"/>
  <c r="G108" i="3"/>
  <c r="G110" i="3" l="1"/>
  <c r="H110" i="3" s="1"/>
  <c r="H112" i="3" s="1"/>
  <c r="G112" i="3" l="1"/>
  <c r="H16" i="14" l="1"/>
  <c r="D5" i="14"/>
  <c r="D6" i="14"/>
  <c r="D7" i="14"/>
  <c r="D8" i="14"/>
  <c r="D9" i="14"/>
  <c r="D10" i="14"/>
  <c r="D11" i="14"/>
  <c r="D12" i="14"/>
  <c r="D13" i="14"/>
  <c r="D14" i="14"/>
  <c r="D15" i="14"/>
  <c r="D4" i="14"/>
  <c r="B5" i="14"/>
  <c r="B6" i="14"/>
  <c r="B7" i="14"/>
  <c r="B8" i="14"/>
  <c r="B9" i="14"/>
  <c r="B10" i="14"/>
  <c r="B11" i="14"/>
  <c r="B12" i="14"/>
  <c r="B13" i="14"/>
  <c r="B14" i="14"/>
  <c r="B15" i="14"/>
  <c r="B4" i="14"/>
  <c r="D21" i="14"/>
  <c r="D22" i="14"/>
  <c r="D23" i="14"/>
  <c r="D24" i="14"/>
  <c r="D25" i="14"/>
  <c r="D26" i="14"/>
  <c r="D27" i="14"/>
  <c r="D28" i="14"/>
  <c r="D29" i="14"/>
  <c r="D30" i="14"/>
  <c r="D31" i="14"/>
  <c r="D20" i="14"/>
  <c r="B21" i="14"/>
  <c r="B22" i="14"/>
  <c r="B23" i="14"/>
  <c r="B24" i="14"/>
  <c r="B25" i="14"/>
  <c r="B26" i="14"/>
  <c r="B27" i="14"/>
  <c r="B28" i="14"/>
  <c r="B29" i="14"/>
  <c r="B30" i="14"/>
  <c r="B31" i="14"/>
  <c r="B20" i="14"/>
  <c r="H107" i="2"/>
  <c r="H106" i="2"/>
  <c r="H96" i="2"/>
  <c r="H97" i="2"/>
  <c r="H98" i="2"/>
  <c r="H99" i="2"/>
  <c r="H100" i="2"/>
  <c r="H101" i="2"/>
  <c r="H102" i="2"/>
  <c r="H103" i="2"/>
  <c r="H104" i="2"/>
  <c r="H95" i="2"/>
  <c r="H70" i="2"/>
  <c r="H71" i="2"/>
  <c r="H75" i="2"/>
  <c r="H76" i="2"/>
  <c r="H77" i="2"/>
  <c r="H78" i="2"/>
  <c r="H79" i="2"/>
  <c r="H80" i="2"/>
  <c r="H81" i="2"/>
  <c r="H82" i="2"/>
  <c r="H83" i="2"/>
  <c r="H84" i="2"/>
  <c r="H85" i="2"/>
  <c r="H86" i="2"/>
  <c r="H87" i="2"/>
  <c r="H88" i="2"/>
  <c r="H89" i="2"/>
  <c r="H90" i="2"/>
  <c r="H91" i="2"/>
  <c r="H92" i="2"/>
  <c r="H93" i="2"/>
  <c r="H69" i="2"/>
  <c r="H59" i="2"/>
  <c r="H60" i="2"/>
  <c r="H61" i="2"/>
  <c r="H62" i="2"/>
  <c r="H63" i="2"/>
  <c r="H64" i="2"/>
  <c r="H65" i="2"/>
  <c r="H66" i="2"/>
  <c r="H67" i="2"/>
  <c r="H58" i="2"/>
  <c r="H32" i="2"/>
  <c r="H33" i="2"/>
  <c r="H34" i="2"/>
  <c r="H35" i="2"/>
  <c r="H39" i="2"/>
  <c r="H40" i="2"/>
  <c r="H41" i="2"/>
  <c r="H42" i="2"/>
  <c r="H46" i="2"/>
  <c r="H47" i="2"/>
  <c r="H48" i="2"/>
  <c r="H49" i="2"/>
  <c r="H53" i="2"/>
  <c r="H54" i="2"/>
  <c r="H55" i="2"/>
  <c r="H56" i="2"/>
  <c r="B32" i="1"/>
  <c r="B30" i="1"/>
  <c r="B6" i="1"/>
  <c r="B5" i="1"/>
  <c r="C16" i="1" l="1"/>
  <c r="C26" i="1" s="1"/>
  <c r="C13" i="1"/>
  <c r="C15" i="1"/>
  <c r="H94" i="2"/>
  <c r="D15" i="1" s="1"/>
  <c r="H57" i="2"/>
  <c r="G32" i="14"/>
  <c r="Z19" i="14"/>
  <c r="Y19" i="14"/>
  <c r="X19" i="14"/>
  <c r="W19" i="14"/>
  <c r="V19" i="14"/>
  <c r="U19" i="14"/>
  <c r="T19" i="14"/>
  <c r="S19" i="14"/>
  <c r="R19" i="14"/>
  <c r="Q19" i="14"/>
  <c r="P19" i="14"/>
  <c r="O19" i="14"/>
  <c r="N19" i="14"/>
  <c r="M19" i="14"/>
  <c r="L19" i="14"/>
  <c r="K19" i="14"/>
  <c r="J19" i="14"/>
  <c r="I19" i="14"/>
  <c r="H19" i="14"/>
  <c r="G19" i="14"/>
  <c r="H32" i="14"/>
  <c r="I32" i="14"/>
  <c r="J32" i="14"/>
  <c r="K32" i="14"/>
  <c r="L32" i="14"/>
  <c r="M32" i="14"/>
  <c r="N32" i="14"/>
  <c r="O32" i="14"/>
  <c r="P32" i="14"/>
  <c r="Q32" i="14"/>
  <c r="R32" i="14"/>
  <c r="R33" i="14" s="1"/>
  <c r="S32" i="14"/>
  <c r="T32" i="14"/>
  <c r="U32" i="14"/>
  <c r="V32" i="14"/>
  <c r="W32" i="14"/>
  <c r="X32" i="14"/>
  <c r="Y32" i="14"/>
  <c r="Z32" i="14"/>
  <c r="I16" i="14"/>
  <c r="I33" i="14" s="1"/>
  <c r="J16" i="14"/>
  <c r="K16" i="14"/>
  <c r="E12" i="2" s="1"/>
  <c r="L16" i="14"/>
  <c r="M16" i="14"/>
  <c r="E14" i="2" s="1"/>
  <c r="N16" i="14"/>
  <c r="E15" i="2" s="1"/>
  <c r="O16" i="14"/>
  <c r="P16" i="14"/>
  <c r="Q16" i="14"/>
  <c r="R16" i="14"/>
  <c r="S16" i="14"/>
  <c r="T16" i="14"/>
  <c r="T33" i="14" s="1"/>
  <c r="U16" i="14"/>
  <c r="V16" i="14"/>
  <c r="W16" i="14"/>
  <c r="X16" i="14"/>
  <c r="Y16" i="14"/>
  <c r="Y33" i="14" s="1"/>
  <c r="Z16" i="14"/>
  <c r="Z33" i="14"/>
  <c r="Z3" i="14"/>
  <c r="Y3" i="14"/>
  <c r="X3" i="14"/>
  <c r="W3" i="14"/>
  <c r="V3" i="14"/>
  <c r="U3" i="14"/>
  <c r="T3" i="14"/>
  <c r="S3" i="14"/>
  <c r="R3" i="14"/>
  <c r="Q3" i="14"/>
  <c r="P3" i="14"/>
  <c r="O3" i="14"/>
  <c r="N3" i="14"/>
  <c r="M3" i="14"/>
  <c r="L3" i="14"/>
  <c r="K3" i="14"/>
  <c r="J3" i="14"/>
  <c r="I3" i="14"/>
  <c r="H3" i="14"/>
  <c r="G3" i="14"/>
  <c r="C8" i="2"/>
  <c r="G16" i="14"/>
  <c r="C9" i="2"/>
  <c r="C10" i="2"/>
  <c r="C11" i="2"/>
  <c r="C12" i="2"/>
  <c r="C13" i="2"/>
  <c r="C14" i="2"/>
  <c r="C15" i="2"/>
  <c r="C16" i="2"/>
  <c r="C17" i="2"/>
  <c r="C18" i="2"/>
  <c r="C19" i="2"/>
  <c r="C20" i="2"/>
  <c r="C21" i="2"/>
  <c r="C22" i="2"/>
  <c r="C23" i="2"/>
  <c r="C24" i="2"/>
  <c r="C25" i="2"/>
  <c r="C26" i="2"/>
  <c r="C27" i="2"/>
  <c r="D110" i="2"/>
  <c r="O58" i="2"/>
  <c r="R58" i="2" s="1"/>
  <c r="F58" i="2" s="1"/>
  <c r="G58" i="2" s="1"/>
  <c r="O59" i="2"/>
  <c r="R59" i="2" s="1"/>
  <c r="F59" i="2" s="1"/>
  <c r="G59" i="2" s="1"/>
  <c r="O60" i="2"/>
  <c r="R60" i="2"/>
  <c r="F60" i="2" s="1"/>
  <c r="G60" i="2" s="1"/>
  <c r="O61" i="2"/>
  <c r="R61" i="2" s="1"/>
  <c r="F61" i="2" s="1"/>
  <c r="G61" i="2" s="1"/>
  <c r="O62" i="2"/>
  <c r="R62" i="2"/>
  <c r="F62" i="2" s="1"/>
  <c r="G62" i="2" s="1"/>
  <c r="O63" i="2"/>
  <c r="R63" i="2" s="1"/>
  <c r="F63" i="2" s="1"/>
  <c r="G63" i="2" s="1"/>
  <c r="O64" i="2"/>
  <c r="R64" i="2" s="1"/>
  <c r="F64" i="2" s="1"/>
  <c r="G64" i="2" s="1"/>
  <c r="O65" i="2"/>
  <c r="R65" i="2"/>
  <c r="F65" i="2"/>
  <c r="G65" i="2" s="1"/>
  <c r="O66" i="2"/>
  <c r="R66" i="2"/>
  <c r="F66" i="2" s="1"/>
  <c r="G66" i="2" s="1"/>
  <c r="O67" i="2"/>
  <c r="R67" i="2" s="1"/>
  <c r="F67" i="2" s="1"/>
  <c r="G67" i="2" s="1"/>
  <c r="G70" i="2"/>
  <c r="G71" i="2"/>
  <c r="G72" i="2"/>
  <c r="H72" i="2" s="1"/>
  <c r="H68" i="2" s="1"/>
  <c r="G73" i="2"/>
  <c r="H73" i="2" s="1"/>
  <c r="G74" i="2"/>
  <c r="H74" i="2" s="1"/>
  <c r="G75" i="2"/>
  <c r="G76" i="2"/>
  <c r="G77" i="2"/>
  <c r="G78" i="2"/>
  <c r="G79" i="2"/>
  <c r="G80" i="2"/>
  <c r="G81" i="2"/>
  <c r="G82" i="2"/>
  <c r="G83" i="2"/>
  <c r="G84" i="2"/>
  <c r="G85" i="2"/>
  <c r="G86" i="2"/>
  <c r="G87" i="2"/>
  <c r="G88" i="2"/>
  <c r="G89" i="2"/>
  <c r="G90" i="2"/>
  <c r="G91" i="2"/>
  <c r="G92" i="2"/>
  <c r="G93" i="2"/>
  <c r="F95" i="2"/>
  <c r="G95" i="2" s="1"/>
  <c r="F96" i="2"/>
  <c r="G96" i="2"/>
  <c r="F97" i="2"/>
  <c r="G97" i="2" s="1"/>
  <c r="F98" i="2"/>
  <c r="G98" i="2"/>
  <c r="F99" i="2"/>
  <c r="G99" i="2" s="1"/>
  <c r="F100" i="2"/>
  <c r="G100" i="2" s="1"/>
  <c r="F101" i="2"/>
  <c r="G101" i="2" s="1"/>
  <c r="F102" i="2"/>
  <c r="G102" i="2" s="1"/>
  <c r="F103" i="2"/>
  <c r="G103" i="2"/>
  <c r="F104" i="2"/>
  <c r="G104" i="2" s="1"/>
  <c r="F106" i="2"/>
  <c r="G106" i="2" s="1"/>
  <c r="F107" i="2"/>
  <c r="G107" i="2"/>
  <c r="H30" i="2"/>
  <c r="E37" i="2"/>
  <c r="E38" i="2" s="1"/>
  <c r="G38" i="2" s="1"/>
  <c r="H38" i="2" s="1"/>
  <c r="G39" i="2"/>
  <c r="G40" i="2"/>
  <c r="G41" i="2"/>
  <c r="G42" i="2"/>
  <c r="E44" i="2"/>
  <c r="G44" i="2" s="1"/>
  <c r="H44" i="2" s="1"/>
  <c r="G46" i="2"/>
  <c r="G47" i="2"/>
  <c r="G48" i="2"/>
  <c r="G49" i="2"/>
  <c r="E51" i="2"/>
  <c r="G51" i="2" s="1"/>
  <c r="H51" i="2" s="1"/>
  <c r="G32" i="2"/>
  <c r="G33" i="2"/>
  <c r="G34" i="2"/>
  <c r="G35" i="2"/>
  <c r="G53" i="2"/>
  <c r="G54" i="2"/>
  <c r="G55" i="2"/>
  <c r="G56" i="2"/>
  <c r="D19" i="1"/>
  <c r="G69" i="2"/>
  <c r="G37" i="2" l="1"/>
  <c r="H37" i="2" s="1"/>
  <c r="G29" i="2"/>
  <c r="H31" i="2"/>
  <c r="Q33" i="14"/>
  <c r="L33" i="14"/>
  <c r="E13" i="2"/>
  <c r="E25" i="2"/>
  <c r="E24" i="13" s="1"/>
  <c r="E26" i="2"/>
  <c r="E24" i="2"/>
  <c r="E18" i="2"/>
  <c r="E17" i="13" s="1"/>
  <c r="E19" i="2"/>
  <c r="E18" i="13" s="1"/>
  <c r="E27" i="2"/>
  <c r="E26" i="13" s="1"/>
  <c r="E20" i="2"/>
  <c r="E19" i="13" s="1"/>
  <c r="E21" i="2"/>
  <c r="E23" i="2"/>
  <c r="E22" i="13" s="1"/>
  <c r="E22" i="2"/>
  <c r="D13" i="1"/>
  <c r="D14" i="1"/>
  <c r="E52" i="2"/>
  <c r="G52" i="2" s="1"/>
  <c r="H52" i="2" s="1"/>
  <c r="G68" i="2"/>
  <c r="C14" i="1" s="1"/>
  <c r="G33" i="14"/>
  <c r="S33" i="14"/>
  <c r="K33" i="14"/>
  <c r="X33" i="14"/>
  <c r="P33" i="14"/>
  <c r="E13" i="13"/>
  <c r="W33" i="14"/>
  <c r="O33" i="14"/>
  <c r="H33" i="14"/>
  <c r="E20" i="13"/>
  <c r="E12" i="13"/>
  <c r="E25" i="13"/>
  <c r="E16" i="13"/>
  <c r="E23" i="13"/>
  <c r="E15" i="13"/>
  <c r="E11" i="13"/>
  <c r="E21" i="13"/>
  <c r="G21" i="2"/>
  <c r="H21" i="2" s="1"/>
  <c r="J33" i="14"/>
  <c r="H105" i="2"/>
  <c r="G105" i="2"/>
  <c r="G57" i="2"/>
  <c r="E45" i="2"/>
  <c r="G45" i="2" s="1"/>
  <c r="H45" i="2" s="1"/>
  <c r="G94" i="2"/>
  <c r="U33" i="14"/>
  <c r="M33" i="14"/>
  <c r="N33" i="14"/>
  <c r="V33" i="14"/>
  <c r="G36" i="2" l="1"/>
  <c r="H36" i="2" s="1"/>
  <c r="G50" i="2"/>
  <c r="H50" i="2" s="1"/>
  <c r="H29" i="2"/>
  <c r="G9" i="2"/>
  <c r="H9" i="2" s="1"/>
  <c r="E8" i="13"/>
  <c r="G25" i="2"/>
  <c r="H25" i="2" s="1"/>
  <c r="G11" i="2"/>
  <c r="H11" i="2" s="1"/>
  <c r="E10" i="13"/>
  <c r="G15" i="2"/>
  <c r="H15" i="2" s="1"/>
  <c r="E14" i="13"/>
  <c r="G10" i="2"/>
  <c r="H10" i="2" s="1"/>
  <c r="E9" i="13"/>
  <c r="G19" i="2"/>
  <c r="H19" i="2" s="1"/>
  <c r="G8" i="2"/>
  <c r="H8" i="2" s="1"/>
  <c r="D16" i="1"/>
  <c r="G43" i="2"/>
  <c r="H43" i="2" s="1"/>
  <c r="G24" i="2"/>
  <c r="H24" i="2" s="1"/>
  <c r="G14" i="2"/>
  <c r="H14" i="2" s="1"/>
  <c r="G17" i="2"/>
  <c r="H17" i="2" s="1"/>
  <c r="G20" i="2"/>
  <c r="H20" i="2" s="1"/>
  <c r="G12" i="2"/>
  <c r="H12" i="2" s="1"/>
  <c r="G16" i="2"/>
  <c r="H16" i="2" s="1"/>
  <c r="G22" i="2"/>
  <c r="H22" i="2" s="1"/>
  <c r="G27" i="2"/>
  <c r="H27" i="2" s="1"/>
  <c r="G26" i="2"/>
  <c r="H26" i="2" s="1"/>
  <c r="G13" i="2"/>
  <c r="H13" i="2" s="1"/>
  <c r="G23" i="2"/>
  <c r="H23" i="2" s="1"/>
  <c r="G18" i="2"/>
  <c r="H18" i="2" s="1"/>
  <c r="G28" i="2" l="1"/>
  <c r="C12" i="1" s="1"/>
  <c r="H28" i="2"/>
  <c r="D12" i="1" s="1"/>
  <c r="C6" i="1"/>
  <c r="H7" i="2"/>
  <c r="G7" i="2"/>
  <c r="G6" i="2" l="1"/>
  <c r="C5" i="1" s="1"/>
  <c r="C7" i="1" s="1"/>
  <c r="H108" i="2"/>
  <c r="G108" i="2"/>
  <c r="C11" i="1"/>
  <c r="C17" i="1" s="1"/>
  <c r="D32" i="1"/>
  <c r="D11" i="1"/>
  <c r="D17" i="1" s="1"/>
  <c r="H6" i="2"/>
  <c r="G110" i="2" l="1"/>
  <c r="H110" i="2" s="1"/>
  <c r="H112" i="2" s="1"/>
  <c r="D30" i="1" s="1"/>
  <c r="D35" i="1" s="1"/>
  <c r="D6" i="1"/>
  <c r="G112" i="2" l="1"/>
  <c r="C30" i="1" s="1"/>
  <c r="D5" i="1"/>
  <c r="D7" i="1" s="1"/>
  <c r="C21" i="1"/>
  <c r="C23" i="1" s="1"/>
  <c r="E26" i="1" s="1"/>
  <c r="E6" i="1"/>
  <c r="C32" i="1"/>
  <c r="D21" i="1"/>
  <c r="D23" i="1" s="1"/>
  <c r="E24" i="1" s="1"/>
  <c r="F6" i="1"/>
  <c r="F5" i="1"/>
  <c r="E5" i="1" l="1"/>
  <c r="E7" i="1" s="1"/>
  <c r="D26" i="1"/>
  <c r="E23" i="1"/>
  <c r="F7" i="1"/>
  <c r="C35" i="1"/>
  <c r="C31" i="1" s="1"/>
  <c r="C33" i="1" l="1"/>
  <c r="C34" i="1" s="1"/>
</calcChain>
</file>

<file path=xl/sharedStrings.xml><?xml version="1.0" encoding="utf-8"?>
<sst xmlns="http://schemas.openxmlformats.org/spreadsheetml/2006/main" count="750" uniqueCount="396">
  <si>
    <t>Poveiklės pavadinimas:</t>
  </si>
  <si>
    <t>Finansavimo intensyvumas:</t>
  </si>
  <si>
    <t>Nr.</t>
  </si>
  <si>
    <t>Išlaidų pavadinimas</t>
  </si>
  <si>
    <t>Matavimo vnt.</t>
  </si>
  <si>
    <t>Kiekis</t>
  </si>
  <si>
    <t>Vieneto kaina be PVM, Eur</t>
  </si>
  <si>
    <t>Tinkamų finansuoti išlaidų suma be PVM, Eur</t>
  </si>
  <si>
    <t>1</t>
  </si>
  <si>
    <t>1.1</t>
  </si>
  <si>
    <t>1.2</t>
  </si>
  <si>
    <t>1.3</t>
  </si>
  <si>
    <t>1.4</t>
  </si>
  <si>
    <t>1.5</t>
  </si>
  <si>
    <t>1.6</t>
  </si>
  <si>
    <t>1.7</t>
  </si>
  <si>
    <t>1.8</t>
  </si>
  <si>
    <t>1.9</t>
  </si>
  <si>
    <t>1.10</t>
  </si>
  <si>
    <t>2</t>
  </si>
  <si>
    <t>2.1</t>
  </si>
  <si>
    <t>2.2</t>
  </si>
  <si>
    <t>2.3</t>
  </si>
  <si>
    <t>2.4</t>
  </si>
  <si>
    <t>2.5</t>
  </si>
  <si>
    <t>2.6</t>
  </si>
  <si>
    <t>2.7</t>
  </si>
  <si>
    <t>2.8</t>
  </si>
  <si>
    <t>2.9</t>
  </si>
  <si>
    <t>2.10</t>
  </si>
  <si>
    <t>3</t>
  </si>
  <si>
    <t>Medžiagos, mažavertis inventorius, atsargos ir pan. produktai, priskirtini trumpalaikiam turtui ir tiesiogiai susiję su MTEP veikla</t>
  </si>
  <si>
    <t>3.1</t>
  </si>
  <si>
    <t>3.2</t>
  </si>
  <si>
    <t>3.3</t>
  </si>
  <si>
    <t>3.4</t>
  </si>
  <si>
    <t>3.5</t>
  </si>
  <si>
    <t>3.6</t>
  </si>
  <si>
    <t>3.7</t>
  </si>
  <si>
    <t>3.8</t>
  </si>
  <si>
    <t>3.9</t>
  </si>
  <si>
    <t>3.10</t>
  </si>
  <si>
    <t>4</t>
  </si>
  <si>
    <t>Turto įvedimo į eksploataciją data</t>
  </si>
  <si>
    <t>Turto įsigijimo vertė, Eur</t>
  </si>
  <si>
    <t>Numatoma turto likutinė vertė, Eur</t>
  </si>
  <si>
    <t>Turto naudojamo projekto reikmėms laikas, mėn.</t>
  </si>
  <si>
    <t>Turto panaudojimo projekto reikmėms dalis (proc.)</t>
  </si>
  <si>
    <t>4.1</t>
  </si>
  <si>
    <t>4.2</t>
  </si>
  <si>
    <t>4.3</t>
  </si>
  <si>
    <t>4.4</t>
  </si>
  <si>
    <t>4.5</t>
  </si>
  <si>
    <t>4.6</t>
  </si>
  <si>
    <t>4.7</t>
  </si>
  <si>
    <t>4.8</t>
  </si>
  <si>
    <t>4.9</t>
  </si>
  <si>
    <t>4.10</t>
  </si>
  <si>
    <t>5</t>
  </si>
  <si>
    <t>Projektą vykdančio personalo darbo užmokestis ir išlaidos su darbo santykiais susijusiems darbdavio įsipareigojimams</t>
  </si>
  <si>
    <t>5.1</t>
  </si>
  <si>
    <t>val.</t>
  </si>
  <si>
    <t>5.2</t>
  </si>
  <si>
    <t>5.3</t>
  </si>
  <si>
    <t>5.4</t>
  </si>
  <si>
    <t>5.5</t>
  </si>
  <si>
    <t>5.6</t>
  </si>
  <si>
    <t>5.7</t>
  </si>
  <si>
    <t>5.8</t>
  </si>
  <si>
    <t>5.9</t>
  </si>
  <si>
    <t>5.10</t>
  </si>
  <si>
    <t>6</t>
  </si>
  <si>
    <t>Projektą vykdančio personalo komandiruočių išlaidos</t>
  </si>
  <si>
    <t>6.1</t>
  </si>
  <si>
    <t>Iš viso komandiruotei</t>
  </si>
  <si>
    <t>Dienpinigiai</t>
  </si>
  <si>
    <t>Gyvenamojo ploto nuoma</t>
  </si>
  <si>
    <t>Kelionės išlaidos</t>
  </si>
  <si>
    <t>Dalyvavimo mokestis</t>
  </si>
  <si>
    <t>Kitos išlaidų pavadinimas</t>
  </si>
  <si>
    <t>6.2</t>
  </si>
  <si>
    <t>7</t>
  </si>
  <si>
    <t>Faktinės 1 mėnesio išlaidos, Eur</t>
  </si>
  <si>
    <t>Naudojimo projekte trukmė, mėn.</t>
  </si>
  <si>
    <t>Pastato, patalpų adresas</t>
  </si>
  <si>
    <t>PAFT 172.1 papunktyje nurodyta fiksuotoji norma</t>
  </si>
  <si>
    <t>Iš viso:</t>
  </si>
  <si>
    <t>Pastatų ar patalpų nuomos išlaidos, veiklai priskirtos pro rata principu</t>
  </si>
  <si>
    <t>Procentinė tinkamų finansuoti išlaidų dalis, proc.</t>
  </si>
  <si>
    <t>Iš viso, proc.</t>
  </si>
  <si>
    <t>Iš viso, Eur:</t>
  </si>
  <si>
    <t>Prašomas finansavimas, Eur</t>
  </si>
  <si>
    <t>Poveiklės pavadinimas</t>
  </si>
  <si>
    <t>Iš viso tiesioginių išlaidų:</t>
  </si>
  <si>
    <t>Iš viso TIESIOGINIŲ projekto išlaidų:</t>
  </si>
  <si>
    <t>Iš viso TIESIOGINIŲ išlaidų:</t>
  </si>
  <si>
    <t>Tiesioginių išlaidų suma, Eur</t>
  </si>
  <si>
    <t>Netiesioginių išlaidų norma  nurodoma lape „Suvestinė“</t>
  </si>
  <si>
    <t>PROJEKTO BIUDŽETAS (tiesioginės+netiesioginės):</t>
  </si>
  <si>
    <t>Iš viso tinkamų (tiesioginės+netiesioginės) finansuoti išlaidų:</t>
  </si>
  <si>
    <t>Tinkamų (tiesioginių ir netiesioginių) finansuoti išlaidų suma, Eur</t>
  </si>
  <si>
    <t>Nusidėvėjimo išlaidos priemonėms ir įrenginiams</t>
  </si>
  <si>
    <t>Įrangos (išskyrus įsigytą iš ES fondų ar kitų ES finansinių priemonių lėšų) nuomos išlaidos, veiklai priskirtos pro rata principu</t>
  </si>
  <si>
    <t>Pastatų ar patalpų nuomos išlaidos, veiklai priskirtos pro rata principu. Pastatai ar patalpos turi būti tiesiogiai susijusi su projekto įgyvendinimu (ne daugiau 10 proc. tinkamų finansuoti išlaidų)</t>
  </si>
  <si>
    <t>pro rata proc.</t>
  </si>
  <si>
    <t>NETIESIOGINĖS išlaidos</t>
  </si>
  <si>
    <r>
      <t xml:space="preserve">Pasirinkite netiesioginių išlaidų normą
</t>
    </r>
    <r>
      <rPr>
        <sz val="9"/>
        <color theme="1"/>
        <rFont val="Verdana"/>
        <family val="2"/>
      </rPr>
      <t>(0 proc. arba 7 proc.)</t>
    </r>
  </si>
  <si>
    <r>
      <rPr>
        <b/>
        <sz val="9"/>
        <rFont val="Verdana"/>
        <family val="2"/>
      </rPr>
      <t>NETIESIOGINĖS</t>
    </r>
    <r>
      <rPr>
        <sz val="9"/>
        <rFont val="Verdana"/>
        <family val="2"/>
      </rPr>
      <t xml:space="preserve"> išlaidos pagal fiksuotąją projekto išlaidų normą</t>
    </r>
  </si>
  <si>
    <t xml:space="preserve">INFORMACIJA APIE PRISKAITYTĄ IR IŠMOKĖTĄ DARBO UŽMOKESTĮ     </t>
  </si>
  <si>
    <t>Vardas, pavardė</t>
  </si>
  <si>
    <t>Pareigos</t>
  </si>
  <si>
    <t>Darbo užmokesčio valandinis įkainis, Eur/ val.</t>
  </si>
  <si>
    <t>Bendras valandų skaičius projekte</t>
  </si>
  <si>
    <t>1.11</t>
  </si>
  <si>
    <t>1.12</t>
  </si>
  <si>
    <t>1.13</t>
  </si>
  <si>
    <t>1.14</t>
  </si>
  <si>
    <t>1.15</t>
  </si>
  <si>
    <t>1.16</t>
  </si>
  <si>
    <t>1.17</t>
  </si>
  <si>
    <t>1.18</t>
  </si>
  <si>
    <t>1.19</t>
  </si>
  <si>
    <t>1.20</t>
  </si>
  <si>
    <t>Komandiruotės trukmė:</t>
  </si>
  <si>
    <t>dienos</t>
  </si>
  <si>
    <t>Vykstančių asmenų skaičius:</t>
  </si>
  <si>
    <t>asmuo/asmenys</t>
  </si>
  <si>
    <t>Komandiruotės šalis:</t>
  </si>
  <si>
    <t>Komandiruotės pavadinimas</t>
  </si>
  <si>
    <t>naktys</t>
  </si>
  <si>
    <t>Išlaidų pagrindimo dokumentų pavadinimas, data ir Nr., skaičiavimų paaiškinimas</t>
  </si>
  <si>
    <t>Netiesioginių išlaidų suma, Eur</t>
  </si>
  <si>
    <t>Bendra suma (tiesioginės+netiesioginės), Eur</t>
  </si>
  <si>
    <t>Visos lentelės užsipildo automatiškai, pildomi tik žaliai pažymėti langeliai</t>
  </si>
  <si>
    <t>Partnerio darbuotojai</t>
  </si>
  <si>
    <t>Iš viso valandų poveiklėje:</t>
  </si>
  <si>
    <t>Užduoties aprašymas</t>
  </si>
  <si>
    <t>Užduoties pabaiga (projekto mėnuo)</t>
  </si>
  <si>
    <t>Užduoties pradžia (projekto mėnuo)</t>
  </si>
  <si>
    <t>Eksperimentinė plėtra</t>
  </si>
  <si>
    <t xml:space="preserve">Komandiruotės pavadinimas </t>
  </si>
  <si>
    <t>TPL2</t>
  </si>
  <si>
    <t>TPL3</t>
  </si>
  <si>
    <t>TPL4</t>
  </si>
  <si>
    <t>TPL5</t>
  </si>
  <si>
    <t>TPL6</t>
  </si>
  <si>
    <t>TPL7</t>
  </si>
  <si>
    <t>TPL8</t>
  </si>
  <si>
    <t>TPL9</t>
  </si>
  <si>
    <t>Bendroji sritis</t>
  </si>
  <si>
    <t>Mokslinių tyrimų ir eksperimentinės plėtros etapo eilės numeris</t>
  </si>
  <si>
    <t>Mokslinių tyrimų ir eksperimentinės plėtros etapo pavadinimas</t>
  </si>
  <si>
    <t>Veiklos aprašymas</t>
  </si>
  <si>
    <t>Veiklos rezultatas</t>
  </si>
  <si>
    <t>Fundamentiniai moksliniai tyrimai</t>
  </si>
  <si>
    <t>Fundamentinių žinių įgijimas</t>
  </si>
  <si>
    <t>Pirminis mokslinių tyrimų ir eksperimentinės plėtros etapas. Šiuo etapu baigiama fundamentinių mokslinių tyrimų fazė ir pradedama taikomųjų mokslinių tyrimų ir (ar) eksperimentinės plėtros fazė</t>
  </si>
  <si>
    <t>Gauti fundamentinių mokslinių tyrimų rezultatai, suformuluota jų taikymo (naudojimo) idėja</t>
  </si>
  <si>
    <t>Taikomieji moksliniai tyrimai</t>
  </si>
  <si>
    <t>Žinių taikymo koncepcijos formulavimas</t>
  </si>
  <si>
    <t>Koncepcija formuluojama teoriniu lygmeniu, grindžiama mokslinių tyrimų rezultatų analize. Nėra konkrečių koncepcijos įgyvendinamumą pagrindžiančių įrodymų</t>
  </si>
  <si>
    <t>Suformuluota žinių taikymo, kitaip – produkto sukūrimo, koncepcija</t>
  </si>
  <si>
    <t>Koncepcijos įgyvendinamumo įrodymas / patvirtinimas</t>
  </si>
  <si>
    <t>Vykdomi teoriniai ir eksperimentiniai taikomieji moksliniai tyrimai ir jų rezultatais įrodomos / patvirtinamos prielaidos dėl atskirų produkto elementų</t>
  </si>
  <si>
    <t>Nustatyti esminiai parametrai produktui kurti, įrodytas koncepcijos įgyvendinamumas</t>
  </si>
  <si>
    <t>Maketo (modelio), meno objekto projekto kūrimas ir testavimas</t>
  </si>
  <si>
    <t>Veikiantis pirminis maketas (proceso, paslaugos ir kt. modelis), parengtas meno objekto projektinis siūlymas</t>
  </si>
  <si>
    <t>Maketo (modelio) patikrinimas imituojant realias sąlygas, meno objekto projekto pristatymas visuomenei</t>
  </si>
  <si>
    <t>Realioje veiklos aplinkoje veikiantis maketas (modelis), paruoštas meno objekto projektas</t>
  </si>
  <si>
    <t>Prototipo (bandomosios versijos) kūrimas</t>
  </si>
  <si>
    <t>Prototipas (prototipai, bandomosios proceso, sistemos, paslaugos, žmogaus, kultūros ar visuomenės problemų sprendinio versijos)</t>
  </si>
  <si>
    <t>Prototipo (bandomosios versijos) demonstravimas</t>
  </si>
  <si>
    <t>Galutinis prototipas (galutinė proceso, sistemos, paslaugos, žmogaus, kultūros ar visuomenės problemų sprendinio versija)</t>
  </si>
  <si>
    <t>Bandomosios partijos gamyba (versijos galutinis išbandymas)</t>
  </si>
  <si>
    <t>Parengiama įranga, sukaupiami ištekliai galutinio produkto bandomosios partijos gamybai. Pagaminama bandomoji produkto partija</t>
  </si>
  <si>
    <t>Pagaminta galutinio produkto bandomoji partija, išbandyta galutinė versija</t>
  </si>
  <si>
    <t>Sukurto naujo produkto įvertinimas (bandomieji sukurto naujo produkto pavyzdžiai, įvertinti vartotojo ir (arba) užsakovo)</t>
  </si>
  <si>
    <t>Įvertinama produkto kokybė ir išeiga. Produktas pristatomas potencialiems vartotojams</t>
  </si>
  <si>
    <t>Įvertinta galutinio produkto bandomoji partija</t>
  </si>
  <si>
    <t>Veikla apima skirtingų (ir esminių) būsimo produkto sudedamųjų dalių integraciją siekiant patvirtinti jų sisteminį veikimą laboratorinėmis sąlygomis. Maketas (modelis), meno objekto projektas dar labai tolimas nuo numanomo galutinio produkto. Maketo (modelio), meno objekto projekto testavimas paprastai parodo, kad reikia papildomų taikomųjų mokslinių tyrimų.
Šiame etape gali atsirasti eksperimentinės plėtros elementų</t>
  </si>
  <si>
    <t>Šio lygio maketas (modelis) labai priartėjęs prie galutinio produkto. Į maketą (modelį) integruota daugiau sudedamųjų dalių. Siekiant patvirtinti faktinį veikimą, jis išbandomas laboratorinėmis arba kitomis bandymo sąlygomis imituojant realią aplinką ar stebimas tam tikroje socialinėje aplinkoje; meno objekto projektas pateikiamas ir derinamas su suinteresuotais asmenimis jo įgyvendinamumui ir įgyvendinimo tikslingumui nustatyti.
Šiame etape gali atsirasti eksperimentinės plėtros elementų</t>
  </si>
  <si>
    <t>Kuriamas konkretus produkto prototipas daug pažangesnis, nei nurodyta 5 mokslinių tyrimų ir eksperimentinės plėtros etape, jam suteikta reikiama konfigūracija, turinys, išvaizda ar kitos savybės; jo veikimą patvirtina laboratorinės arba kitos bandymo sąlygos (tam tikroje socialinėje aplinkoje).
Šiame etape gali kilti poreikis atlikti papildomus taikomuosius mokslinius tyrimus. Tokio poreikio tikimybė mažėja vėlesniuose etapuose</t>
  </si>
  <si>
    <t>Šiuo lygmeniu labai artimas galutiniam produktui prototipas (bandomoji versija) išbandomas ir demonstruojamas realioje veikimo aplinkoje.
Šiame etape gali kilti poreikis atlikti papildomus taikomuosius mokslinius tyrimus. Tokio poreikio tikimybė mažėja vėlesniuose etapuose</t>
  </si>
  <si>
    <t>MOKSLINIŲ TYRIMŲ IR EKSPERIMENTINĖS PLĖTROS ETAPŲ KLASIFIKACIJA*</t>
  </si>
  <si>
    <t>2.11</t>
  </si>
  <si>
    <t>2.12</t>
  </si>
  <si>
    <t>2.13</t>
  </si>
  <si>
    <t>2.14</t>
  </si>
  <si>
    <t>2.15</t>
  </si>
  <si>
    <t>2.16</t>
  </si>
  <si>
    <t>2.17</t>
  </si>
  <si>
    <t>2.18</t>
  </si>
  <si>
    <t>2.19</t>
  </si>
  <si>
    <t>2.20</t>
  </si>
  <si>
    <t>Žemiau esančioje lentelėje įrašykite pareiškėjo ir partnerio esamus ar paluojamus įdarbinti darbuotojus, kurie vykdys projektą.</t>
  </si>
  <si>
    <t>Užduoties pavadinimas</t>
  </si>
  <si>
    <t>Užduoties Nr.</t>
  </si>
  <si>
    <t>TPL1</t>
  </si>
  <si>
    <t>Projekto vykdytojo darbuotojai</t>
  </si>
  <si>
    <t>https://e-seimas.lrs.lt/portal/legalAct/lt/TAD/TAIS.426659/asr</t>
  </si>
  <si>
    <t>Rekomenduojamos mokslinių tyrimų ir eksperimentinės plėtros etapų klasifikacijos aprašas, nuoroda internete:</t>
  </si>
  <si>
    <t>TPL</t>
  </si>
  <si>
    <t>Eksperimentinė plėtra (projekto vykdytojas)</t>
  </si>
  <si>
    <t>Eksperimentinė plėtra (partneris)</t>
  </si>
  <si>
    <t xml:space="preserve">Poveiklės pavadinimas </t>
  </si>
  <si>
    <t>Partnerio pavadinimas</t>
  </si>
  <si>
    <t>Projekto vykdytojo pavadinimas</t>
  </si>
  <si>
    <t>Išlaidų pagrindimo dokumentas ir (arba) įkainio apskaičiavimo paaiškinimas*</t>
  </si>
  <si>
    <t>* buhalterinė pažyma apie praėjusių 3–6 mėnesių darbo užmokestį ir (arba) Valstybės duomenų agentūros duomenys apie gaunamus darbo užmokesčius einant panašias pareigas</t>
  </si>
  <si>
    <t>Regionas:</t>
  </si>
  <si>
    <t>Sostinės regionas</t>
  </si>
  <si>
    <t>Vidurio ir vakarų Lietuvos regionas</t>
  </si>
  <si>
    <t>Finansavimo intensyvumas</t>
  </si>
  <si>
    <r>
      <t xml:space="preserve">Kad galėtumėte pasirinkti dartuotojus, pirmiausia užpildykite </t>
    </r>
    <r>
      <rPr>
        <b/>
        <sz val="9"/>
        <color rgb="FFC00000"/>
        <rFont val="Verdana"/>
        <family val="2"/>
        <charset val="186"/>
      </rPr>
      <t>lapą „Darbuotojai“</t>
    </r>
  </si>
  <si>
    <t>4.11</t>
  </si>
  <si>
    <t>4.12</t>
  </si>
  <si>
    <t>4.13</t>
  </si>
  <si>
    <t>4.14</t>
  </si>
  <si>
    <t>4.15</t>
  </si>
  <si>
    <t>4.16</t>
  </si>
  <si>
    <t>4.17</t>
  </si>
  <si>
    <t>4.18</t>
  </si>
  <si>
    <t>4.19</t>
  </si>
  <si>
    <t>4.20</t>
  </si>
  <si>
    <t>4.21</t>
  </si>
  <si>
    <t>4.22</t>
  </si>
  <si>
    <t>4.23</t>
  </si>
  <si>
    <t>4.24</t>
  </si>
  <si>
    <t>4.25</t>
  </si>
  <si>
    <t>Afganistano Islamo Respublika</t>
  </si>
  <si>
    <t>Airija</t>
  </si>
  <si>
    <t>Albanijos Respublika</t>
  </si>
  <si>
    <t>Alžyro Liaudies Demokratinė Respublika</t>
  </si>
  <si>
    <t>Andoros Kunigaikštystė</t>
  </si>
  <si>
    <t>Angolos Respublika</t>
  </si>
  <si>
    <t>Argentinos Respublika</t>
  </si>
  <si>
    <t>Armėnijos Respublika</t>
  </si>
  <si>
    <t>Australija</t>
  </si>
  <si>
    <t>Austrijos Respublika</t>
  </si>
  <si>
    <t>Azerbaidžano Respublika</t>
  </si>
  <si>
    <t>Bahamų Sandrauga</t>
  </si>
  <si>
    <t>Bahreino Karalystė</t>
  </si>
  <si>
    <t>Baltarusijos Respublika</t>
  </si>
  <si>
    <t>Bangladešo Liaudies Respublika</t>
  </si>
  <si>
    <t>Belgijos Karalystė</t>
  </si>
  <si>
    <t>Bosnija ir Hercegovina</t>
  </si>
  <si>
    <t>Botsvanos Respublika</t>
  </si>
  <si>
    <t>Brazilijos Federacinė Respublika</t>
  </si>
  <si>
    <t>Brunėjaus Darusalamas</t>
  </si>
  <si>
    <t>Bulgarijos Respublika</t>
  </si>
  <si>
    <t>Burkina Fasas</t>
  </si>
  <si>
    <t>Butano Karalystė</t>
  </si>
  <si>
    <t>Čekijos Respublika</t>
  </si>
  <si>
    <t>Čilės Respublika</t>
  </si>
  <si>
    <t>Danijos Karalystė</t>
  </si>
  <si>
    <t>Dramblio Kaulo Kranto Respublika</t>
  </si>
  <si>
    <t>Egipto Arabų Respublika</t>
  </si>
  <si>
    <t>Ekvadoro Respublika</t>
  </si>
  <si>
    <t>Estijos Respublika</t>
  </si>
  <si>
    <t>Etiopijos Federacinė Demokratinė Respublika</t>
  </si>
  <si>
    <t>Filipinų Respublika</t>
  </si>
  <si>
    <t>Ganos Respublika</t>
  </si>
  <si>
    <t>Graikijos Respublika</t>
  </si>
  <si>
    <t>Gvatemalos Respublika</t>
  </si>
  <si>
    <t>Indijos Respublika</t>
  </si>
  <si>
    <t>Indonezijos Respublika</t>
  </si>
  <si>
    <t>Irako Respublika</t>
  </si>
  <si>
    <t>Irano Islamo Respublika</t>
  </si>
  <si>
    <t>Islandijos Respublika</t>
  </si>
  <si>
    <t>Ispanijos Karalystė</t>
  </si>
  <si>
    <t>Italijos Respublika</t>
  </si>
  <si>
    <t>Izraelio Valstybė</t>
  </si>
  <si>
    <t>Ypatingasis Administracinis Kinijos Regionas Honkongas</t>
  </si>
  <si>
    <t>Ypatingasis Administracinis Kinijos Regionas Makao</t>
  </si>
  <si>
    <t>Japonija</t>
  </si>
  <si>
    <t>Jemeno Respublika</t>
  </si>
  <si>
    <t>Jordanijos Hašimitų Karalystė</t>
  </si>
  <si>
    <t>Juodkalnija</t>
  </si>
  <si>
    <t>Kambodžos Karalystė</t>
  </si>
  <si>
    <t>Kanada</t>
  </si>
  <si>
    <t>Kataro Valstybė</t>
  </si>
  <si>
    <t>Kazachstano Respublika</t>
  </si>
  <si>
    <t>Kenijos Respublika</t>
  </si>
  <si>
    <t>Kinijos Liaudies Respublika</t>
  </si>
  <si>
    <t>Kipro Respublika</t>
  </si>
  <si>
    <t>Kirgizijos Respublika</t>
  </si>
  <si>
    <t>Kolumbijos Respublika</t>
  </si>
  <si>
    <t>Kongo Demokratinė Respublika</t>
  </si>
  <si>
    <t>Korėjos Respublika</t>
  </si>
  <si>
    <t>Korėjos Liaudies Demokratinė Respublika</t>
  </si>
  <si>
    <t>Kosovo Respublika</t>
  </si>
  <si>
    <t>Kosta Rikos Respublika</t>
  </si>
  <si>
    <t>Kroatijos Respublika</t>
  </si>
  <si>
    <t>Kubos Respublika</t>
  </si>
  <si>
    <t>Kuveito Valstybė</t>
  </si>
  <si>
    <t>Laoso Liaudies Demokratinė Respublika</t>
  </si>
  <si>
    <t>Latvijos Respublika</t>
  </si>
  <si>
    <t>Lenkijos Respublika</t>
  </si>
  <si>
    <t>Lesoto Karalystė</t>
  </si>
  <si>
    <t>Libano Respublika</t>
  </si>
  <si>
    <t>Liberijos Respublika</t>
  </si>
  <si>
    <t>Libijos Valstybė</t>
  </si>
  <si>
    <t>Lichtenšteino Kunigaikštystė</t>
  </si>
  <si>
    <t>Lietuvos Respublika</t>
  </si>
  <si>
    <t>Liuksemburgo Didžioji Hercogystė</t>
  </si>
  <si>
    <t>Madagaskaro Respublika</t>
  </si>
  <si>
    <t>Malaizija</t>
  </si>
  <si>
    <t>Malavio Respublika</t>
  </si>
  <si>
    <t>Maldyvų Respublika</t>
  </si>
  <si>
    <t>Malio Respublika</t>
  </si>
  <si>
    <t>Maltos Respublika</t>
  </si>
  <si>
    <t>Maroko Karalystė</t>
  </si>
  <si>
    <t>Mauricijaus Respublika</t>
  </si>
  <si>
    <t>Mauritanijos Islamo Respublika</t>
  </si>
  <si>
    <t>Meksikos Jungtinės Valstijos</t>
  </si>
  <si>
    <t>Mianmaro Sąjungos Respublika</t>
  </si>
  <si>
    <t>Moldovos Respublika</t>
  </si>
  <si>
    <t>Monako Kunigaikštystė</t>
  </si>
  <si>
    <t>Mongolija</t>
  </si>
  <si>
    <t>Mozambiko Respublika</t>
  </si>
  <si>
    <t>Namibijos Respublika</t>
  </si>
  <si>
    <t>Naujoji Zelandija</t>
  </si>
  <si>
    <t>Nepalo Federacinė Demokratinė Respublika</t>
  </si>
  <si>
    <t>Nigerijos Federacinė Respublika</t>
  </si>
  <si>
    <t>Nyderlandų Karalystė</t>
  </si>
  <si>
    <t>Norvegijos Karalystė</t>
  </si>
  <si>
    <t>Omano Sultonatas</t>
  </si>
  <si>
    <t>Pakistano Islamo Respublika</t>
  </si>
  <si>
    <t>Panamos Respublika</t>
  </si>
  <si>
    <t>Papua Naujosios Gvinėjos Nepriklausomoji Valstybė</t>
  </si>
  <si>
    <t>Peru Respublika</t>
  </si>
  <si>
    <t>Pietų Afrikos Respublika</t>
  </si>
  <si>
    <t>Pietų Sudano Respublika</t>
  </si>
  <si>
    <t>Portugalijos Respublika</t>
  </si>
  <si>
    <t>Puerto Rikas</t>
  </si>
  <si>
    <t>Ruandos Respublika</t>
  </si>
  <si>
    <t>Rumunija</t>
  </si>
  <si>
    <t>Rusijos Federacija</t>
  </si>
  <si>
    <t>Sakartvelas</t>
  </si>
  <si>
    <t>San Marino Respublika</t>
  </si>
  <si>
    <t>Saudo Arabijos Karalystė</t>
  </si>
  <si>
    <t>Seišelių Respublika</t>
  </si>
  <si>
    <t>Senegalo Respublika</t>
  </si>
  <si>
    <t>Sent Kitsas ir Nevis</t>
  </si>
  <si>
    <t>Serbijos Respublika</t>
  </si>
  <si>
    <t>Singapūro Respublika</t>
  </si>
  <si>
    <t>Sirijos Arabų Respublika</t>
  </si>
  <si>
    <t>Slovakijos Respublika</t>
  </si>
  <si>
    <t>Slovėnijos Respublika</t>
  </si>
  <si>
    <t>Sudano Respublika</t>
  </si>
  <si>
    <t>Suomijos Respublika</t>
  </si>
  <si>
    <t>Šiaurės Makedonijos Respublika</t>
  </si>
  <si>
    <t>Šri Lankos Demokratinė Socialistinė Respublika</t>
  </si>
  <si>
    <t>Švedijos Karalystė</t>
  </si>
  <si>
    <t>Šveicarijos Konfederacija</t>
  </si>
  <si>
    <t>Tadžikistano Respublika</t>
  </si>
  <si>
    <t>Tailando Karalystė</t>
  </si>
  <si>
    <t>Taivanas</t>
  </si>
  <si>
    <t>Tanzanijos Jungtinė Respublika</t>
  </si>
  <si>
    <t>Tuniso Respublika</t>
  </si>
  <si>
    <t>Turkijos Respublika</t>
  </si>
  <si>
    <t>Turkmėnistanas</t>
  </si>
  <si>
    <t>Ugandos Respublika</t>
  </si>
  <si>
    <t>Ukraina</t>
  </si>
  <si>
    <t>Urugvajaus Rytų Respublika</t>
  </si>
  <si>
    <t>Uzbekistano Respublika</t>
  </si>
  <si>
    <t>Vatikano Miesto Valstybė</t>
  </si>
  <si>
    <t>Venesuelos Bolivaro Respublika</t>
  </si>
  <si>
    <t>Vengrija</t>
  </si>
  <si>
    <t>Vietnamo Socialistinė Respublika</t>
  </si>
  <si>
    <t>Vokietijos Federacinė Respublika</t>
  </si>
  <si>
    <t>Zambijos Respublika</t>
  </si>
  <si>
    <t>Zimbabvės Respublika</t>
  </si>
  <si>
    <t>Kitos valstybės</t>
  </si>
  <si>
    <t>Jungtinė Didžiosios Britanijos ir Šiaurės Airijos Karalystė (išskyrus Londoną)</t>
  </si>
  <si>
    <t>Londonas</t>
  </si>
  <si>
    <t>Jungtinės Amerikos Valstijos (išskyrus Niujorką, Los Andželą ir San Fransiską)</t>
  </si>
  <si>
    <t>Niujorkas, Los Andželas ir San Fransiskas</t>
  </si>
  <si>
    <t>Jungtiniai Arabų Emyratai (išskyrus Dubajų)</t>
  </si>
  <si>
    <t>Dubajus</t>
  </si>
  <si>
    <t>Prancūzijos Respublika (išskyrus Paryžių)</t>
  </si>
  <si>
    <t>Paryžius</t>
  </si>
  <si>
    <t>6 išlaidų eilutės suma ir procentinė dalis</t>
  </si>
  <si>
    <t>Pareiškėjo / partnerio išlaidos, Eur</t>
  </si>
  <si>
    <t>2 lentelė: STEP technologijų kūrimo išlaidos pagal PFSA 11.17 punktą</t>
  </si>
  <si>
    <t>1 lentelė: STEP technologijų kūrimo išlaidos pagal poveikles</t>
  </si>
  <si>
    <t>Turto nudėvėjimo laikotarpis, mėn.</t>
  </si>
  <si>
    <t>1 mėn. nudėvėjimo suma, Eur</t>
  </si>
  <si>
    <t>Projektui priskirta turto nusidėvėjimo suma per projekto laikotarpį, Eur</t>
  </si>
  <si>
    <t>3 lentelė: STEP technologijų kūrimo išlaidų paskirstymas pagal pareiškėją ir partnerį</t>
  </si>
  <si>
    <t>1 dienos dienpinigių dydis (eurais)</t>
  </si>
  <si>
    <t>Los Andželas ir San Fransiskas</t>
  </si>
  <si>
    <t>Gyvenamojo ploto nuomos išlaidų 1 dienos norma
(eurais)</t>
  </si>
  <si>
    <t>Valstybės, miestai</t>
  </si>
  <si>
    <r>
      <rPr>
        <b/>
        <sz val="9"/>
        <color theme="1"/>
        <rFont val="Verdana"/>
        <family val="2"/>
        <charset val="186"/>
      </rPr>
      <t xml:space="preserve">Dienpinigų ir gyvenamojo plotonuomos normos, </t>
    </r>
    <r>
      <rPr>
        <sz val="9"/>
        <color theme="1"/>
        <rFont val="Verdana"/>
        <family val="2"/>
        <charset val="186"/>
      </rPr>
      <t xml:space="preserve">
patvirtintos Lietuvos Respublikos Vyriausybės 2004 m. balandžio 29 d. nutarimu Nr. 526 „Dėl dienpinigių ir kitų komandiruočių išlaidų apmokėjimo“
Galioja nuo 2024-05-15</t>
    </r>
  </si>
  <si>
    <r>
      <t xml:space="preserve">Užduoties rezultatas 
</t>
    </r>
    <r>
      <rPr>
        <sz val="9"/>
        <color theme="1"/>
        <rFont val="Verdana"/>
        <family val="2"/>
        <charset val="186"/>
      </rPr>
      <t>(bandymo protokolas, testavimo ataskaita, maketo brėžiniai, nuotraukos ir pan.)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</si>
</sst>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dd;@"/>
    <numFmt numFmtId="165" formatCode="yyyy\-mm\-dd;@"/>
    <numFmt numFmtId="166" formatCode="#,##0.00\ &quot;€&quot;"/>
    <numFmt numFmtId="167" formatCode="#,##0.0"/>
  </numFmts>
  <fonts count="23" x14ac:knownFonts="1">
    <font>
      <sz val="11"/>
      <color theme="1"/>
      <name val="Calibri"/>
      <family val="2"/>
      <charset val="186"/>
      <scheme val="minor"/>
    </font>
    <font>
      <b/>
      <sz val="9"/>
      <color theme="1"/>
      <name val="Verdana"/>
      <family val="2"/>
    </font>
    <font>
      <sz val="9"/>
      <color theme="1"/>
      <name val="Verdana"/>
      <family val="2"/>
    </font>
    <font>
      <sz val="8"/>
      <name val="Calibri"/>
      <family val="2"/>
      <charset val="186"/>
      <scheme val="minor"/>
    </font>
    <font>
      <sz val="9"/>
      <name val="Verdana"/>
      <family val="2"/>
    </font>
    <font>
      <b/>
      <sz val="9"/>
      <color theme="1"/>
      <name val="Verdana"/>
      <family val="2"/>
      <charset val="186"/>
    </font>
    <font>
      <sz val="10"/>
      <color theme="1"/>
      <name val="Verdana"/>
      <family val="2"/>
      <charset val="186"/>
    </font>
    <font>
      <sz val="9"/>
      <color theme="1"/>
      <name val="Verdana"/>
      <family val="2"/>
      <charset val="186"/>
    </font>
    <font>
      <b/>
      <sz val="9"/>
      <color rgb="FFC00000"/>
      <name val="Verdana"/>
      <family val="2"/>
    </font>
    <font>
      <b/>
      <sz val="9"/>
      <color rgb="FF000000"/>
      <name val="Verdana"/>
      <family val="2"/>
    </font>
    <font>
      <b/>
      <sz val="9"/>
      <name val="Verdana"/>
      <family val="2"/>
    </font>
    <font>
      <b/>
      <sz val="10"/>
      <color theme="1"/>
      <name val="Verdana"/>
      <family val="2"/>
      <charset val="186"/>
    </font>
    <font>
      <b/>
      <sz val="10"/>
      <name val="Verdana"/>
      <family val="2"/>
      <charset val="186"/>
    </font>
    <font>
      <sz val="9"/>
      <color rgb="FFC00000"/>
      <name val="Verdana"/>
      <family val="2"/>
      <charset val="186"/>
    </font>
    <font>
      <sz val="9"/>
      <name val="Verdana"/>
      <family val="2"/>
      <charset val="186"/>
    </font>
    <font>
      <b/>
      <sz val="9"/>
      <color rgb="FFC00000"/>
      <name val="Verdana"/>
      <family val="2"/>
      <charset val="186"/>
    </font>
    <font>
      <sz val="9"/>
      <color rgb="FFFF0000"/>
      <name val="Verdana"/>
      <family val="2"/>
      <charset val="186"/>
    </font>
    <font>
      <u/>
      <sz val="11"/>
      <color theme="10"/>
      <name val="Calibri"/>
      <family val="2"/>
      <charset val="186"/>
      <scheme val="minor"/>
    </font>
    <font>
      <sz val="11"/>
      <color theme="1"/>
      <name val="Calibri"/>
      <family val="2"/>
      <charset val="186"/>
      <scheme val="minor"/>
    </font>
    <font>
      <sz val="10"/>
      <color rgb="FFFF0000"/>
      <name val="Verdana"/>
      <family val="2"/>
      <charset val="186"/>
    </font>
    <font>
      <b/>
      <sz val="11"/>
      <color theme="1"/>
      <name val="Calibri"/>
      <family val="2"/>
      <charset val="186"/>
      <scheme val="minor"/>
    </font>
    <font>
      <sz val="12"/>
      <color theme="1"/>
      <name val="Times New Roman"/>
      <family val="1"/>
      <charset val="186"/>
    </font>
    <font>
      <sz val="9"/>
      <color rgb="FF000000"/>
      <name val="Verdana"/>
      <family val="2"/>
      <charset val="186"/>
    </font>
  </fonts>
  <fills count="7">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0.14999847407452621"/>
        <bgColor indexed="64"/>
      </patternFill>
    </fill>
  </fills>
  <borders count="31">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s>
  <cellStyleXfs count="2">
    <xf numFmtId="0" fontId="0" fillId="0" borderId="0"/>
    <xf numFmtId="0" fontId="17" fillId="0" borderId="0" applyNumberFormat="0" applyFill="0" applyBorder="0" applyAlignment="0" applyProtection="0"/>
  </cellStyleXfs>
  <cellXfs count="270">
    <xf numFmtId="0" fontId="0" fillId="0" borderId="0" xfId="0"/>
    <xf numFmtId="0" fontId="7" fillId="2" borderId="0" xfId="0" applyFont="1" applyFill="1" applyProtection="1">
      <protection hidden="1"/>
    </xf>
    <xf numFmtId="0" fontId="7" fillId="2" borderId="0" xfId="0" applyFont="1" applyFill="1" applyAlignment="1">
      <alignment horizontal="right" vertical="top"/>
    </xf>
    <xf numFmtId="49" fontId="7" fillId="2" borderId="0" xfId="0" applyNumberFormat="1" applyFont="1" applyFill="1" applyAlignment="1">
      <alignment wrapText="1"/>
    </xf>
    <xf numFmtId="49" fontId="7" fillId="2" borderId="0" xfId="0" applyNumberFormat="1" applyFont="1" applyFill="1" applyAlignment="1">
      <alignment horizontal="left" wrapText="1"/>
    </xf>
    <xf numFmtId="0" fontId="7" fillId="2" borderId="0" xfId="0" applyFont="1" applyFill="1"/>
    <xf numFmtId="0" fontId="7" fillId="4" borderId="4" xfId="0" applyFont="1" applyFill="1" applyBorder="1" applyAlignment="1">
      <alignment horizontal="center" vertical="center" wrapText="1"/>
    </xf>
    <xf numFmtId="0" fontId="7" fillId="2" borderId="0" xfId="0" applyFont="1" applyFill="1" applyAlignment="1">
      <alignment horizontal="center" vertical="center" wrapText="1"/>
    </xf>
    <xf numFmtId="49" fontId="7" fillId="4" borderId="4" xfId="0" applyNumberFormat="1" applyFont="1" applyFill="1" applyBorder="1" applyAlignment="1">
      <alignment horizontal="center" vertical="center"/>
    </xf>
    <xf numFmtId="4" fontId="7" fillId="4" borderId="4" xfId="0" applyNumberFormat="1" applyFont="1" applyFill="1" applyBorder="1" applyAlignment="1">
      <alignment horizontal="center" vertical="center"/>
    </xf>
    <xf numFmtId="0" fontId="7" fillId="0" borderId="13" xfId="0" applyFont="1" applyBorder="1" applyAlignment="1">
      <alignment vertical="center" wrapText="1"/>
    </xf>
    <xf numFmtId="0" fontId="7" fillId="2" borderId="0" xfId="0" applyFont="1" applyFill="1" applyAlignment="1">
      <alignment vertical="top" wrapText="1"/>
    </xf>
    <xf numFmtId="49" fontId="7" fillId="5" borderId="4" xfId="0" applyNumberFormat="1" applyFont="1" applyFill="1" applyBorder="1" applyAlignment="1">
      <alignment horizontal="center" vertical="center"/>
    </xf>
    <xf numFmtId="4" fontId="7" fillId="5" borderId="4" xfId="0" applyNumberFormat="1" applyFont="1" applyFill="1" applyBorder="1" applyAlignment="1">
      <alignment horizontal="center" vertical="center"/>
    </xf>
    <xf numFmtId="0" fontId="7" fillId="0" borderId="12" xfId="0" applyFont="1" applyBorder="1" applyAlignment="1">
      <alignment vertical="center" wrapText="1"/>
    </xf>
    <xf numFmtId="49" fontId="7" fillId="2" borderId="4" xfId="0" applyNumberFormat="1" applyFont="1" applyFill="1" applyBorder="1" applyAlignment="1">
      <alignment horizontal="center" vertical="center"/>
    </xf>
    <xf numFmtId="0" fontId="7" fillId="3" borderId="4" xfId="0" applyFont="1" applyFill="1" applyBorder="1" applyAlignment="1">
      <alignment vertical="center" wrapText="1"/>
    </xf>
    <xf numFmtId="0" fontId="7" fillId="2" borderId="4" xfId="0" applyFont="1" applyFill="1" applyBorder="1" applyAlignment="1">
      <alignment vertical="center" wrapText="1"/>
    </xf>
    <xf numFmtId="0" fontId="7" fillId="2" borderId="4" xfId="0" applyFont="1" applyFill="1" applyBorder="1" applyAlignment="1">
      <alignment horizontal="center" vertical="center" wrapText="1"/>
    </xf>
    <xf numFmtId="3" fontId="7" fillId="3" borderId="4" xfId="0" applyNumberFormat="1" applyFont="1" applyFill="1" applyBorder="1" applyAlignment="1">
      <alignment horizontal="center" vertical="center"/>
    </xf>
    <xf numFmtId="4" fontId="7" fillId="2" borderId="4" xfId="0" applyNumberFormat="1" applyFont="1" applyFill="1" applyBorder="1" applyAlignment="1">
      <alignment horizontal="center" vertical="center"/>
    </xf>
    <xf numFmtId="0" fontId="7" fillId="2" borderId="0" xfId="0" applyFont="1" applyFill="1" applyAlignment="1">
      <alignment horizontal="left" vertical="center" wrapText="1"/>
    </xf>
    <xf numFmtId="0" fontId="5" fillId="2" borderId="4" xfId="0" applyFont="1" applyFill="1" applyBorder="1" applyAlignment="1">
      <alignment vertical="top" wrapText="1"/>
    </xf>
    <xf numFmtId="0" fontId="5" fillId="2" borderId="4" xfId="0" applyFont="1" applyFill="1" applyBorder="1" applyAlignment="1">
      <alignment horizontal="center" vertical="top" wrapText="1"/>
    </xf>
    <xf numFmtId="3" fontId="5" fillId="2" borderId="4" xfId="0" applyNumberFormat="1" applyFont="1" applyFill="1" applyBorder="1" applyAlignment="1">
      <alignment horizontal="center" vertical="top"/>
    </xf>
    <xf numFmtId="4" fontId="5" fillId="2" borderId="4" xfId="0" applyNumberFormat="1" applyFont="1" applyFill="1" applyBorder="1" applyAlignment="1">
      <alignment horizontal="center" vertical="top"/>
    </xf>
    <xf numFmtId="0" fontId="5" fillId="2" borderId="8" xfId="0" applyFont="1" applyFill="1" applyBorder="1" applyAlignment="1">
      <alignment horizontal="right" vertical="top" wrapText="1"/>
    </xf>
    <xf numFmtId="0" fontId="7" fillId="2" borderId="4" xfId="0" applyFont="1" applyFill="1" applyBorder="1" applyAlignment="1">
      <alignment vertical="top" wrapText="1"/>
    </xf>
    <xf numFmtId="0" fontId="7" fillId="2" borderId="4" xfId="0" applyFont="1" applyFill="1" applyBorder="1" applyAlignment="1">
      <alignment horizontal="center" vertical="top" wrapText="1"/>
    </xf>
    <xf numFmtId="3" fontId="7" fillId="2" borderId="4" xfId="0" applyNumberFormat="1" applyFont="1" applyFill="1" applyBorder="1" applyAlignment="1">
      <alignment horizontal="center" vertical="top"/>
    </xf>
    <xf numFmtId="4" fontId="7" fillId="3" borderId="4" xfId="0" applyNumberFormat="1" applyFont="1" applyFill="1" applyBorder="1" applyAlignment="1">
      <alignment horizontal="center" vertical="top"/>
    </xf>
    <xf numFmtId="4" fontId="7" fillId="2" borderId="4" xfId="0" applyNumberFormat="1" applyFont="1" applyFill="1" applyBorder="1" applyAlignment="1">
      <alignment horizontal="center" vertical="top"/>
    </xf>
    <xf numFmtId="0" fontId="5" fillId="2" borderId="12" xfId="0" applyFont="1" applyFill="1" applyBorder="1" applyAlignment="1">
      <alignment horizontal="right" vertical="top" wrapText="1"/>
    </xf>
    <xf numFmtId="1" fontId="7" fillId="3" borderId="9" xfId="0" applyNumberFormat="1" applyFont="1" applyFill="1" applyBorder="1" applyAlignment="1">
      <alignment vertical="top" wrapText="1"/>
    </xf>
    <xf numFmtId="0" fontId="14" fillId="2" borderId="0" xfId="0" applyFont="1" applyFill="1"/>
    <xf numFmtId="0" fontId="5" fillId="2" borderId="10" xfId="0" applyFont="1" applyFill="1" applyBorder="1" applyAlignment="1">
      <alignment horizontal="right" vertical="top" wrapText="1"/>
    </xf>
    <xf numFmtId="0" fontId="7" fillId="3" borderId="4" xfId="0" applyFont="1" applyFill="1" applyBorder="1" applyAlignment="1">
      <alignment horizontal="center" vertical="top" wrapText="1"/>
    </xf>
    <xf numFmtId="3" fontId="7" fillId="3" borderId="4" xfId="0" applyNumberFormat="1" applyFont="1" applyFill="1" applyBorder="1" applyAlignment="1">
      <alignment horizontal="center" vertical="top"/>
    </xf>
    <xf numFmtId="0" fontId="7" fillId="3" borderId="4" xfId="0" applyFont="1" applyFill="1" applyBorder="1" applyAlignment="1">
      <alignment vertical="top" wrapText="1"/>
    </xf>
    <xf numFmtId="0" fontId="7" fillId="0" borderId="5" xfId="0" applyFont="1" applyBorder="1" applyAlignment="1">
      <alignment vertical="center" wrapText="1"/>
    </xf>
    <xf numFmtId="0" fontId="7" fillId="2" borderId="14" xfId="0" applyFont="1" applyFill="1" applyBorder="1" applyAlignment="1">
      <alignment vertical="top" wrapText="1"/>
    </xf>
    <xf numFmtId="0" fontId="7" fillId="5" borderId="4" xfId="0" applyFont="1" applyFill="1" applyBorder="1" applyAlignment="1">
      <alignment horizontal="center" vertical="center" wrapText="1"/>
    </xf>
    <xf numFmtId="0" fontId="7" fillId="3" borderId="4" xfId="0" applyFont="1" applyFill="1" applyBorder="1" applyAlignment="1">
      <alignment horizontal="left" vertical="center" wrapText="1"/>
    </xf>
    <xf numFmtId="0" fontId="7" fillId="3" borderId="4" xfId="0" applyFont="1" applyFill="1" applyBorder="1" applyAlignment="1">
      <alignment horizontal="center" vertical="center" wrapText="1"/>
    </xf>
    <xf numFmtId="3" fontId="7" fillId="0" borderId="4" xfId="0" applyNumberFormat="1" applyFont="1" applyBorder="1" applyAlignment="1">
      <alignment horizontal="center" vertical="center"/>
    </xf>
    <xf numFmtId="164" fontId="7" fillId="3" borderId="4" xfId="0" applyNumberFormat="1" applyFont="1" applyFill="1" applyBorder="1" applyAlignment="1">
      <alignment horizontal="center" vertical="top"/>
    </xf>
    <xf numFmtId="10" fontId="7" fillId="3" borderId="4" xfId="0" applyNumberFormat="1" applyFont="1" applyFill="1" applyBorder="1" applyAlignment="1">
      <alignment horizontal="center" vertical="top"/>
    </xf>
    <xf numFmtId="0" fontId="7" fillId="3" borderId="4" xfId="0" applyFont="1" applyFill="1" applyBorder="1" applyAlignment="1">
      <alignment horizontal="left" vertical="center" wrapText="1" shrinkToFit="1"/>
    </xf>
    <xf numFmtId="165" fontId="7" fillId="3" borderId="4" xfId="0" applyNumberFormat="1" applyFont="1" applyFill="1" applyBorder="1" applyAlignment="1">
      <alignment horizontal="center" vertical="top"/>
    </xf>
    <xf numFmtId="4" fontId="7" fillId="3" borderId="4" xfId="0" applyNumberFormat="1" applyFont="1" applyFill="1" applyBorder="1" applyAlignment="1">
      <alignment horizontal="center" vertical="center"/>
    </xf>
    <xf numFmtId="10" fontId="7" fillId="3" borderId="4" xfId="0" applyNumberFormat="1" applyFont="1" applyFill="1" applyBorder="1" applyAlignment="1">
      <alignment horizontal="center" vertical="center"/>
    </xf>
    <xf numFmtId="49" fontId="7" fillId="2" borderId="10" xfId="0" applyNumberFormat="1" applyFont="1" applyFill="1" applyBorder="1" applyAlignment="1">
      <alignment horizontal="center" vertical="center"/>
    </xf>
    <xf numFmtId="4" fontId="7" fillId="2" borderId="1" xfId="0" applyNumberFormat="1" applyFont="1" applyFill="1" applyBorder="1" applyAlignment="1">
      <alignment horizontal="center" vertical="center"/>
    </xf>
    <xf numFmtId="0" fontId="7" fillId="2" borderId="1" xfId="0" applyFont="1" applyFill="1" applyBorder="1" applyAlignment="1">
      <alignment vertical="center" wrapText="1"/>
    </xf>
    <xf numFmtId="0" fontId="7" fillId="2" borderId="2" xfId="0" applyFont="1" applyFill="1" applyBorder="1" applyAlignment="1">
      <alignment horizontal="left" vertical="center" wrapText="1"/>
    </xf>
    <xf numFmtId="0" fontId="7" fillId="2" borderId="4" xfId="0" applyFont="1" applyFill="1" applyBorder="1" applyAlignment="1">
      <alignment horizontal="left" vertical="center" wrapText="1"/>
    </xf>
    <xf numFmtId="49" fontId="7" fillId="2" borderId="5" xfId="0" applyNumberFormat="1" applyFont="1" applyFill="1" applyBorder="1" applyAlignment="1">
      <alignment horizontal="center" vertical="center"/>
    </xf>
    <xf numFmtId="2" fontId="7" fillId="2" borderId="2" xfId="0" applyNumberFormat="1" applyFont="1" applyFill="1" applyBorder="1" applyAlignment="1">
      <alignment horizontal="center" vertical="center" wrapText="1"/>
    </xf>
    <xf numFmtId="2" fontId="7" fillId="2" borderId="2" xfId="0" applyNumberFormat="1" applyFont="1" applyFill="1" applyBorder="1" applyAlignment="1">
      <alignment horizontal="center" vertical="center"/>
    </xf>
    <xf numFmtId="4" fontId="7" fillId="2" borderId="2" xfId="0" applyNumberFormat="1" applyFont="1" applyFill="1" applyBorder="1" applyAlignment="1">
      <alignment horizontal="center" vertical="center"/>
    </xf>
    <xf numFmtId="0" fontId="7" fillId="2" borderId="3" xfId="0" applyFont="1" applyFill="1" applyBorder="1" applyAlignment="1">
      <alignment horizontal="left" vertical="center" wrapText="1"/>
    </xf>
    <xf numFmtId="49" fontId="16" fillId="2" borderId="0" xfId="0" applyNumberFormat="1" applyFont="1" applyFill="1" applyAlignment="1">
      <alignment wrapText="1"/>
    </xf>
    <xf numFmtId="0" fontId="5" fillId="2" borderId="0" xfId="0" applyFont="1" applyFill="1" applyAlignment="1">
      <alignment vertical="top"/>
    </xf>
    <xf numFmtId="9" fontId="7" fillId="2" borderId="0" xfId="0" applyNumberFormat="1" applyFont="1" applyFill="1" applyAlignment="1">
      <alignment horizontal="center" wrapText="1"/>
    </xf>
    <xf numFmtId="0" fontId="16" fillId="2" borderId="0" xfId="0" applyFont="1" applyFill="1"/>
    <xf numFmtId="0" fontId="5" fillId="2" borderId="0" xfId="0" applyFont="1" applyFill="1" applyAlignment="1">
      <alignment horizontal="left" vertical="top"/>
    </xf>
    <xf numFmtId="0" fontId="20" fillId="0" borderId="0" xfId="0" applyFont="1"/>
    <xf numFmtId="9" fontId="0" fillId="0" borderId="0" xfId="0" applyNumberFormat="1"/>
    <xf numFmtId="0" fontId="5" fillId="3" borderId="0" xfId="0" applyFont="1" applyFill="1" applyAlignment="1">
      <alignment horizontal="left" vertical="top"/>
    </xf>
    <xf numFmtId="9" fontId="5" fillId="3" borderId="0" xfId="0" applyNumberFormat="1" applyFont="1" applyFill="1" applyAlignment="1">
      <alignment horizontal="center" vertical="top"/>
    </xf>
    <xf numFmtId="0" fontId="7" fillId="5" borderId="4" xfId="0" applyFont="1" applyFill="1" applyBorder="1" applyAlignment="1">
      <alignment horizontal="center" vertical="center"/>
    </xf>
    <xf numFmtId="4" fontId="5" fillId="4" borderId="4" xfId="0" applyNumberFormat="1" applyFont="1" applyFill="1" applyBorder="1" applyAlignment="1">
      <alignment horizontal="center" vertical="center"/>
    </xf>
    <xf numFmtId="0" fontId="7" fillId="2" borderId="0" xfId="0" applyFont="1" applyFill="1" applyAlignment="1">
      <alignment vertical="top"/>
    </xf>
    <xf numFmtId="0" fontId="8" fillId="2" borderId="0" xfId="0" applyFont="1" applyFill="1" applyAlignment="1">
      <alignment horizontal="left" vertical="center"/>
    </xf>
    <xf numFmtId="0" fontId="2" fillId="2" borderId="0" xfId="0" applyFont="1" applyFill="1"/>
    <xf numFmtId="0" fontId="8" fillId="2" borderId="0" xfId="0" applyFont="1" applyFill="1" applyAlignment="1">
      <alignment horizontal="center"/>
    </xf>
    <xf numFmtId="0" fontId="2" fillId="2" borderId="0" xfId="0" applyFont="1" applyFill="1" applyAlignment="1">
      <alignment horizontal="center"/>
    </xf>
    <xf numFmtId="0" fontId="2" fillId="2" borderId="0" xfId="0" applyFont="1" applyFill="1" applyAlignment="1">
      <alignment vertical="top"/>
    </xf>
    <xf numFmtId="0" fontId="1" fillId="2" borderId="0" xfId="0" applyFont="1" applyFill="1" applyAlignment="1">
      <alignment vertical="center"/>
    </xf>
    <xf numFmtId="0" fontId="1" fillId="4" borderId="7"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4" xfId="0" applyFont="1" applyFill="1" applyBorder="1" applyAlignment="1">
      <alignment horizontal="left" vertical="center"/>
    </xf>
    <xf numFmtId="4" fontId="2" fillId="0" borderId="4" xfId="0" applyNumberFormat="1" applyFont="1" applyBorder="1" applyAlignment="1">
      <alignment horizontal="center" vertical="center"/>
    </xf>
    <xf numFmtId="4" fontId="2" fillId="2" borderId="0" xfId="0" applyNumberFormat="1" applyFont="1" applyFill="1"/>
    <xf numFmtId="4" fontId="1" fillId="4" borderId="4" xfId="0" applyNumberFormat="1" applyFont="1" applyFill="1" applyBorder="1" applyAlignment="1">
      <alignment horizontal="center" vertical="center"/>
    </xf>
    <xf numFmtId="49" fontId="1" fillId="2" borderId="0" xfId="0" applyNumberFormat="1" applyFont="1" applyFill="1" applyAlignment="1">
      <alignment horizontal="right" vertical="center"/>
    </xf>
    <xf numFmtId="49" fontId="1" fillId="2" borderId="0" xfId="0" applyNumberFormat="1" applyFont="1" applyFill="1" applyAlignment="1">
      <alignment horizontal="center" vertical="center"/>
    </xf>
    <xf numFmtId="4" fontId="1" fillId="2" borderId="0" xfId="0" applyNumberFormat="1" applyFont="1" applyFill="1" applyAlignment="1">
      <alignment horizontal="center" vertical="center"/>
    </xf>
    <xf numFmtId="0" fontId="2" fillId="2" borderId="0" xfId="0" applyFont="1" applyFill="1" applyAlignment="1">
      <alignment horizontal="center" vertical="center"/>
    </xf>
    <xf numFmtId="0" fontId="9" fillId="4" borderId="4" xfId="0" applyFont="1" applyFill="1" applyBorder="1" applyAlignment="1">
      <alignment horizontal="center" vertical="center" wrapText="1"/>
    </xf>
    <xf numFmtId="49" fontId="2" fillId="0" borderId="4" xfId="0" applyNumberFormat="1" applyFont="1" applyBorder="1" applyAlignment="1">
      <alignment horizontal="center" vertical="center"/>
    </xf>
    <xf numFmtId="0" fontId="2" fillId="0" borderId="4" xfId="0" applyFont="1" applyBorder="1" applyAlignment="1">
      <alignment vertical="center" wrapText="1"/>
    </xf>
    <xf numFmtId="0" fontId="4" fillId="2" borderId="0" xfId="0" applyFont="1" applyFill="1"/>
    <xf numFmtId="0" fontId="7" fillId="0" borderId="4" xfId="0" applyFont="1" applyBorder="1" applyAlignment="1">
      <alignment vertical="center" wrapText="1"/>
    </xf>
    <xf numFmtId="4" fontId="2" fillId="2" borderId="4" xfId="0" applyNumberFormat="1" applyFont="1" applyFill="1" applyBorder="1" applyAlignment="1">
      <alignment horizontal="center" vertical="center"/>
    </xf>
    <xf numFmtId="49" fontId="2" fillId="0" borderId="4" xfId="0" applyNumberFormat="1" applyFont="1" applyBorder="1" applyAlignment="1">
      <alignment vertical="center" wrapText="1"/>
    </xf>
    <xf numFmtId="49" fontId="1" fillId="2" borderId="5" xfId="0" applyNumberFormat="1" applyFont="1" applyFill="1" applyBorder="1" applyAlignment="1">
      <alignment horizontal="right" vertical="center"/>
    </xf>
    <xf numFmtId="49" fontId="1" fillId="2" borderId="2" xfId="0" applyNumberFormat="1" applyFont="1" applyFill="1" applyBorder="1" applyAlignment="1">
      <alignment horizontal="right" vertical="center"/>
    </xf>
    <xf numFmtId="4" fontId="1" fillId="2" borderId="2" xfId="0" applyNumberFormat="1" applyFont="1" applyFill="1" applyBorder="1" applyAlignment="1">
      <alignment horizontal="center" vertical="center"/>
    </xf>
    <xf numFmtId="4" fontId="1" fillId="2" borderId="3" xfId="0" applyNumberFormat="1" applyFont="1" applyFill="1" applyBorder="1" applyAlignment="1">
      <alignment horizontal="center" vertical="center"/>
    </xf>
    <xf numFmtId="49" fontId="1" fillId="2" borderId="2" xfId="0" applyNumberFormat="1" applyFont="1" applyFill="1" applyBorder="1" applyAlignment="1">
      <alignment horizontal="right" vertical="center" wrapText="1"/>
    </xf>
    <xf numFmtId="10" fontId="1" fillId="3" borderId="4" xfId="0" applyNumberFormat="1" applyFont="1" applyFill="1" applyBorder="1" applyAlignment="1">
      <alignment horizontal="center" vertical="center"/>
    </xf>
    <xf numFmtId="4" fontId="8" fillId="2" borderId="12" xfId="0" applyNumberFormat="1" applyFont="1" applyFill="1" applyBorder="1" applyAlignment="1">
      <alignment horizontal="left" vertical="center"/>
    </xf>
    <xf numFmtId="4" fontId="1" fillId="2" borderId="1" xfId="0" applyNumberFormat="1" applyFont="1" applyFill="1" applyBorder="1" applyAlignment="1">
      <alignment horizontal="center" vertical="center"/>
    </xf>
    <xf numFmtId="49" fontId="2" fillId="2" borderId="4" xfId="0" applyNumberFormat="1" applyFont="1" applyFill="1" applyBorder="1" applyAlignment="1">
      <alignment horizontal="center" vertical="center"/>
    </xf>
    <xf numFmtId="49" fontId="4" fillId="2" borderId="4" xfId="0" applyNumberFormat="1" applyFont="1" applyFill="1" applyBorder="1" applyAlignment="1">
      <alignment vertical="center" wrapText="1"/>
    </xf>
    <xf numFmtId="0" fontId="8" fillId="2" borderId="0" xfId="0" applyFont="1" applyFill="1" applyAlignment="1">
      <alignment horizontal="left"/>
    </xf>
    <xf numFmtId="0" fontId="1" fillId="2" borderId="0" xfId="0" applyFont="1" applyFill="1"/>
    <xf numFmtId="0" fontId="1" fillId="2" borderId="0" xfId="0" applyFont="1" applyFill="1" applyAlignment="1">
      <alignment horizontal="center"/>
    </xf>
    <xf numFmtId="166" fontId="2" fillId="2" borderId="4" xfId="0" applyNumberFormat="1" applyFont="1" applyFill="1" applyBorder="1" applyAlignment="1">
      <alignment horizontal="center" vertical="center"/>
    </xf>
    <xf numFmtId="10" fontId="2" fillId="2" borderId="4" xfId="0" applyNumberFormat="1" applyFont="1" applyFill="1" applyBorder="1" applyAlignment="1">
      <alignment horizontal="center"/>
    </xf>
    <xf numFmtId="0" fontId="8" fillId="2" borderId="0" xfId="0" applyFont="1" applyFill="1"/>
    <xf numFmtId="0" fontId="2" fillId="2" borderId="0" xfId="0" applyFont="1" applyFill="1" applyAlignment="1">
      <alignment horizontal="left"/>
    </xf>
    <xf numFmtId="0" fontId="9" fillId="4" borderId="7" xfId="0" applyFont="1" applyFill="1" applyBorder="1" applyAlignment="1">
      <alignment horizontal="center" vertical="center" wrapText="1"/>
    </xf>
    <xf numFmtId="0" fontId="21" fillId="2" borderId="0" xfId="0" applyFont="1" applyFill="1"/>
    <xf numFmtId="0" fontId="1" fillId="0" borderId="4" xfId="0" applyFont="1" applyBorder="1" applyAlignment="1">
      <alignment vertical="center" wrapText="1"/>
    </xf>
    <xf numFmtId="4" fontId="1" fillId="2" borderId="4" xfId="0" applyNumberFormat="1" applyFont="1" applyFill="1" applyBorder="1" applyAlignment="1">
      <alignment horizontal="center" vertical="center"/>
    </xf>
    <xf numFmtId="0" fontId="21" fillId="0" borderId="0" xfId="0" applyFont="1" applyAlignment="1">
      <alignment horizontal="justify" vertical="center"/>
    </xf>
    <xf numFmtId="4" fontId="4" fillId="2" borderId="0" xfId="0" applyNumberFormat="1" applyFont="1" applyFill="1"/>
    <xf numFmtId="10" fontId="2" fillId="2" borderId="4" xfId="0" applyNumberFormat="1" applyFont="1" applyFill="1" applyBorder="1" applyAlignment="1">
      <alignment horizontal="center" vertical="center"/>
    </xf>
    <xf numFmtId="49" fontId="1" fillId="5" borderId="4" xfId="0" applyNumberFormat="1" applyFont="1" applyFill="1" applyBorder="1" applyAlignment="1">
      <alignment horizontal="center" vertical="center"/>
    </xf>
    <xf numFmtId="49" fontId="1" fillId="5" borderId="5" xfId="0" applyNumberFormat="1" applyFont="1" applyFill="1" applyBorder="1" applyAlignment="1">
      <alignment horizontal="right" vertical="center" wrapText="1"/>
    </xf>
    <xf numFmtId="10" fontId="1" fillId="5" borderId="4" xfId="0" applyNumberFormat="1" applyFont="1" applyFill="1" applyBorder="1" applyAlignment="1">
      <alignment horizontal="center" vertical="center"/>
    </xf>
    <xf numFmtId="4" fontId="4" fillId="2" borderId="0" xfId="0" applyNumberFormat="1" applyFont="1" applyFill="1" applyAlignment="1">
      <alignment vertical="center"/>
    </xf>
    <xf numFmtId="4" fontId="4" fillId="2" borderId="0" xfId="0" applyNumberFormat="1" applyFont="1" applyFill="1" applyAlignment="1">
      <alignment vertical="center" wrapText="1"/>
    </xf>
    <xf numFmtId="0" fontId="6" fillId="2" borderId="0" xfId="0" applyFont="1" applyFill="1"/>
    <xf numFmtId="0" fontId="6" fillId="2" borderId="0" xfId="0" applyFont="1" applyFill="1" applyAlignment="1">
      <alignment horizontal="left"/>
    </xf>
    <xf numFmtId="0" fontId="19" fillId="2" borderId="0" xfId="0" applyFont="1" applyFill="1"/>
    <xf numFmtId="0" fontId="6" fillId="2" borderId="16" xfId="0" applyFont="1" applyFill="1" applyBorder="1"/>
    <xf numFmtId="49" fontId="11" fillId="5" borderId="15" xfId="0" applyNumberFormat="1" applyFont="1" applyFill="1" applyBorder="1" applyAlignment="1">
      <alignment horizontal="center" vertical="center"/>
    </xf>
    <xf numFmtId="0" fontId="11" fillId="5" borderId="15" xfId="0" applyFont="1" applyFill="1" applyBorder="1" applyAlignment="1">
      <alignment horizontal="center" vertical="center" wrapText="1"/>
    </xf>
    <xf numFmtId="0" fontId="12" fillId="5" borderId="15" xfId="0" applyFont="1" applyFill="1" applyBorder="1" applyAlignment="1">
      <alignment horizontal="center" vertical="center" wrapText="1"/>
    </xf>
    <xf numFmtId="0" fontId="11" fillId="5" borderId="7" xfId="0" applyFont="1" applyFill="1" applyBorder="1" applyAlignment="1">
      <alignment horizontal="center" vertical="center" wrapText="1"/>
    </xf>
    <xf numFmtId="49" fontId="6" fillId="2" borderId="9" xfId="0" applyNumberFormat="1" applyFont="1" applyFill="1" applyBorder="1" applyAlignment="1">
      <alignment horizontal="center" vertical="center"/>
    </xf>
    <xf numFmtId="49" fontId="6" fillId="3" borderId="9" xfId="0" applyNumberFormat="1" applyFont="1" applyFill="1" applyBorder="1" applyAlignment="1">
      <alignment horizontal="left" vertical="center" wrapText="1"/>
    </xf>
    <xf numFmtId="167" fontId="6" fillId="0" borderId="9" xfId="0" applyNumberFormat="1" applyFont="1" applyBorder="1" applyAlignment="1">
      <alignment horizontal="center" vertical="center" wrapText="1"/>
    </xf>
    <xf numFmtId="4" fontId="6" fillId="3" borderId="9" xfId="0" applyNumberFormat="1" applyFont="1" applyFill="1" applyBorder="1" applyAlignment="1">
      <alignment horizontal="center" vertical="top"/>
    </xf>
    <xf numFmtId="0" fontId="6" fillId="3" borderId="17" xfId="0" applyFont="1" applyFill="1" applyBorder="1" applyAlignment="1">
      <alignment horizontal="left" vertical="center" wrapText="1"/>
    </xf>
    <xf numFmtId="49" fontId="6" fillId="2" borderId="4" xfId="0" applyNumberFormat="1" applyFont="1" applyFill="1" applyBorder="1" applyAlignment="1">
      <alignment horizontal="center" vertical="center"/>
    </xf>
    <xf numFmtId="49" fontId="6" fillId="3" borderId="4" xfId="0" applyNumberFormat="1" applyFont="1" applyFill="1" applyBorder="1" applyAlignment="1">
      <alignment horizontal="left" vertical="center" wrapText="1"/>
    </xf>
    <xf numFmtId="0" fontId="6" fillId="3" borderId="4" xfId="0" applyFont="1" applyFill="1" applyBorder="1" applyAlignment="1">
      <alignment horizontal="left" vertical="center" wrapText="1"/>
    </xf>
    <xf numFmtId="49" fontId="6" fillId="2" borderId="15" xfId="0" applyNumberFormat="1" applyFont="1" applyFill="1" applyBorder="1" applyAlignment="1">
      <alignment horizontal="center" vertical="center"/>
    </xf>
    <xf numFmtId="49" fontId="6" fillId="3" borderId="15" xfId="0" applyNumberFormat="1" applyFont="1" applyFill="1" applyBorder="1" applyAlignment="1">
      <alignment horizontal="left" vertical="center" wrapText="1"/>
    </xf>
    <xf numFmtId="167" fontId="6" fillId="0" borderId="15" xfId="0" applyNumberFormat="1" applyFont="1" applyBorder="1" applyAlignment="1">
      <alignment horizontal="center" vertical="center" wrapText="1"/>
    </xf>
    <xf numFmtId="4" fontId="6" fillId="3" borderId="15" xfId="0" applyNumberFormat="1" applyFont="1" applyFill="1" applyBorder="1" applyAlignment="1">
      <alignment horizontal="center" vertical="top"/>
    </xf>
    <xf numFmtId="0" fontId="6" fillId="3" borderId="15" xfId="0" applyFont="1" applyFill="1" applyBorder="1" applyAlignment="1">
      <alignment horizontal="left" vertical="center" wrapText="1"/>
    </xf>
    <xf numFmtId="0" fontId="6" fillId="3" borderId="9" xfId="0" applyFont="1" applyFill="1" applyBorder="1" applyAlignment="1">
      <alignment horizontal="left" vertical="center" wrapText="1"/>
    </xf>
    <xf numFmtId="4" fontId="6" fillId="3" borderId="4" xfId="0" applyNumberFormat="1" applyFont="1" applyFill="1" applyBorder="1" applyAlignment="1">
      <alignment horizontal="center" vertical="top"/>
    </xf>
    <xf numFmtId="49" fontId="5" fillId="5" borderId="15" xfId="0" applyNumberFormat="1" applyFont="1" applyFill="1" applyBorder="1" applyAlignment="1">
      <alignment horizontal="center" vertical="center" wrapText="1"/>
    </xf>
    <xf numFmtId="0" fontId="7" fillId="3" borderId="10" xfId="0" applyFont="1" applyFill="1" applyBorder="1" applyAlignment="1">
      <alignment horizontal="center" vertical="center"/>
    </xf>
    <xf numFmtId="0" fontId="7" fillId="3" borderId="9" xfId="0" applyFont="1" applyFill="1" applyBorder="1" applyAlignment="1">
      <alignment horizontal="left" vertical="center" wrapText="1"/>
    </xf>
    <xf numFmtId="0" fontId="7" fillId="3" borderId="9" xfId="0" applyFont="1" applyFill="1" applyBorder="1" applyAlignment="1">
      <alignment horizontal="center"/>
    </xf>
    <xf numFmtId="0" fontId="7" fillId="3" borderId="9" xfId="0" applyFont="1" applyFill="1" applyBorder="1" applyAlignment="1">
      <alignment horizontal="left" wrapText="1"/>
    </xf>
    <xf numFmtId="0" fontId="7" fillId="3" borderId="5" xfId="0" applyFont="1" applyFill="1" applyBorder="1" applyAlignment="1">
      <alignment horizontal="center" vertical="center"/>
    </xf>
    <xf numFmtId="0" fontId="7" fillId="3" borderId="4" xfId="0" applyFont="1" applyFill="1" applyBorder="1" applyAlignment="1">
      <alignment horizontal="center"/>
    </xf>
    <xf numFmtId="0" fontId="7" fillId="3" borderId="4" xfId="0" applyFont="1" applyFill="1" applyBorder="1" applyAlignment="1">
      <alignment horizontal="left" wrapText="1"/>
    </xf>
    <xf numFmtId="0" fontId="7" fillId="3" borderId="19" xfId="0" applyFont="1" applyFill="1" applyBorder="1" applyAlignment="1">
      <alignment horizontal="center" vertical="center"/>
    </xf>
    <xf numFmtId="0" fontId="7" fillId="3" borderId="15" xfId="0" applyFont="1" applyFill="1" applyBorder="1" applyAlignment="1">
      <alignment horizontal="left" vertical="center" wrapText="1"/>
    </xf>
    <xf numFmtId="0" fontId="7" fillId="3" borderId="15" xfId="0" applyFont="1" applyFill="1" applyBorder="1" applyAlignment="1">
      <alignment horizontal="center"/>
    </xf>
    <xf numFmtId="0" fontId="7" fillId="3" borderId="15" xfId="0" applyFont="1" applyFill="1" applyBorder="1" applyAlignment="1">
      <alignment horizontal="left" wrapText="1"/>
    </xf>
    <xf numFmtId="0" fontId="7" fillId="2" borderId="16" xfId="0" applyFont="1" applyFill="1" applyBorder="1"/>
    <xf numFmtId="49" fontId="7" fillId="5" borderId="21" xfId="0" applyNumberFormat="1" applyFont="1" applyFill="1" applyBorder="1" applyAlignment="1">
      <alignment horizontal="center" vertical="center" textRotation="90" wrapText="1"/>
    </xf>
    <xf numFmtId="49" fontId="7" fillId="5" borderId="15" xfId="0" applyNumberFormat="1" applyFont="1" applyFill="1" applyBorder="1" applyAlignment="1">
      <alignment horizontal="center" vertical="center" textRotation="90" wrapText="1"/>
    </xf>
    <xf numFmtId="49" fontId="7" fillId="5" borderId="27" xfId="0" applyNumberFormat="1" applyFont="1" applyFill="1" applyBorder="1" applyAlignment="1">
      <alignment horizontal="center" vertical="center" textRotation="90" wrapText="1"/>
    </xf>
    <xf numFmtId="0" fontId="7" fillId="2" borderId="9" xfId="0" applyFont="1" applyFill="1" applyBorder="1" applyAlignment="1">
      <alignment horizontal="center" vertical="center" wrapText="1"/>
    </xf>
    <xf numFmtId="0" fontId="7" fillId="3" borderId="9" xfId="0" applyFont="1" applyFill="1" applyBorder="1" applyAlignment="1">
      <alignment horizontal="center" vertical="center"/>
    </xf>
    <xf numFmtId="0" fontId="7" fillId="2" borderId="9" xfId="0" applyFont="1" applyFill="1" applyBorder="1" applyAlignment="1">
      <alignment horizontal="left" vertical="center"/>
    </xf>
    <xf numFmtId="0" fontId="7" fillId="3" borderId="25" xfId="0" applyFont="1" applyFill="1" applyBorder="1" applyAlignment="1">
      <alignment horizontal="center" vertical="center"/>
    </xf>
    <xf numFmtId="167" fontId="7" fillId="3" borderId="11" xfId="0" applyNumberFormat="1" applyFont="1" applyFill="1" applyBorder="1" applyAlignment="1">
      <alignment vertical="center"/>
    </xf>
    <xf numFmtId="167" fontId="7" fillId="3" borderId="9" xfId="0" applyNumberFormat="1" applyFont="1" applyFill="1" applyBorder="1" applyAlignment="1">
      <alignment vertical="center"/>
    </xf>
    <xf numFmtId="167" fontId="7" fillId="3" borderId="25" xfId="0" applyNumberFormat="1" applyFont="1" applyFill="1" applyBorder="1" applyAlignment="1">
      <alignment vertical="center"/>
    </xf>
    <xf numFmtId="0" fontId="7" fillId="3" borderId="4" xfId="0" applyFont="1" applyFill="1" applyBorder="1" applyAlignment="1">
      <alignment horizontal="center" vertical="center"/>
    </xf>
    <xf numFmtId="0" fontId="7" fillId="3" borderId="23" xfId="0" applyFont="1" applyFill="1" applyBorder="1" applyAlignment="1">
      <alignment horizontal="center" vertical="center"/>
    </xf>
    <xf numFmtId="167" fontId="7" fillId="3" borderId="4" xfId="0" applyNumberFormat="1" applyFont="1" applyFill="1" applyBorder="1" applyAlignment="1">
      <alignment vertical="center"/>
    </xf>
    <xf numFmtId="167" fontId="7" fillId="3" borderId="23" xfId="0" applyNumberFormat="1" applyFont="1" applyFill="1" applyBorder="1" applyAlignment="1">
      <alignment vertical="center"/>
    </xf>
    <xf numFmtId="167" fontId="5" fillId="2" borderId="26" xfId="0" applyNumberFormat="1" applyFont="1" applyFill="1" applyBorder="1" applyAlignment="1">
      <alignment vertical="center"/>
    </xf>
    <xf numFmtId="167" fontId="5" fillId="2" borderId="20" xfId="0" applyNumberFormat="1" applyFont="1" applyFill="1" applyBorder="1" applyAlignment="1">
      <alignment vertical="center"/>
    </xf>
    <xf numFmtId="167" fontId="5" fillId="2" borderId="19" xfId="0" applyNumberFormat="1" applyFont="1" applyFill="1" applyBorder="1" applyAlignment="1">
      <alignment vertical="center"/>
    </xf>
    <xf numFmtId="167" fontId="5" fillId="2" borderId="15" xfId="0" applyNumberFormat="1" applyFont="1" applyFill="1" applyBorder="1" applyAlignment="1">
      <alignment vertical="center"/>
    </xf>
    <xf numFmtId="167" fontId="5" fillId="2" borderId="27" xfId="0" applyNumberFormat="1" applyFont="1" applyFill="1" applyBorder="1" applyAlignment="1">
      <alignment vertical="center"/>
    </xf>
    <xf numFmtId="0" fontId="5" fillId="2" borderId="30" xfId="0" applyFont="1" applyFill="1" applyBorder="1" applyAlignment="1">
      <alignment horizontal="right" vertical="center"/>
    </xf>
    <xf numFmtId="0" fontId="5" fillId="2" borderId="28" xfId="0" applyFont="1" applyFill="1" applyBorder="1" applyAlignment="1">
      <alignment horizontal="right" vertical="center"/>
    </xf>
    <xf numFmtId="167" fontId="7" fillId="3" borderId="6" xfId="0" applyNumberFormat="1" applyFont="1" applyFill="1" applyBorder="1" applyAlignment="1">
      <alignment vertical="center"/>
    </xf>
    <xf numFmtId="167" fontId="5" fillId="2" borderId="0" xfId="0" applyNumberFormat="1" applyFont="1" applyFill="1" applyAlignment="1">
      <alignment vertical="center"/>
    </xf>
    <xf numFmtId="0" fontId="7" fillId="6" borderId="4" xfId="0" applyFont="1" applyFill="1" applyBorder="1" applyAlignment="1">
      <alignment vertical="center" wrapText="1"/>
    </xf>
    <xf numFmtId="0" fontId="7" fillId="6" borderId="4" xfId="0" applyFont="1" applyFill="1" applyBorder="1" applyAlignment="1">
      <alignment horizontal="center" vertical="center" wrapText="1"/>
    </xf>
    <xf numFmtId="0" fontId="7" fillId="6" borderId="9" xfId="0" applyFont="1" applyFill="1" applyBorder="1" applyAlignment="1">
      <alignment vertical="center" wrapText="1"/>
    </xf>
    <xf numFmtId="0" fontId="7" fillId="6" borderId="9" xfId="0" applyFont="1" applyFill="1" applyBorder="1" applyAlignment="1">
      <alignment horizontal="center" vertical="center" wrapText="1"/>
    </xf>
    <xf numFmtId="0" fontId="17" fillId="2" borderId="0" xfId="1" applyFill="1" applyAlignment="1" applyProtection="1"/>
    <xf numFmtId="0" fontId="7" fillId="2" borderId="0" xfId="0" applyFont="1" applyFill="1" applyAlignment="1">
      <alignment horizontal="center"/>
    </xf>
    <xf numFmtId="0" fontId="5" fillId="5" borderId="4" xfId="0" applyFont="1" applyFill="1" applyBorder="1" applyAlignment="1">
      <alignment horizontal="center" vertical="center" wrapText="1"/>
    </xf>
    <xf numFmtId="0" fontId="7" fillId="2" borderId="4" xfId="0" applyFont="1" applyFill="1" applyBorder="1" applyAlignment="1">
      <alignment horizontal="center"/>
    </xf>
    <xf numFmtId="0" fontId="22" fillId="2" borderId="4" xfId="0" applyFont="1" applyFill="1" applyBorder="1" applyAlignment="1">
      <alignment horizontal="center" vertical="center" wrapText="1"/>
    </xf>
    <xf numFmtId="0" fontId="7" fillId="5" borderId="5" xfId="0" applyFont="1" applyFill="1" applyBorder="1" applyAlignment="1">
      <alignment horizontal="left" vertical="center" wrapText="1"/>
    </xf>
    <xf numFmtId="0" fontId="7" fillId="5" borderId="2" xfId="0" applyFont="1" applyFill="1" applyBorder="1" applyAlignment="1">
      <alignment horizontal="left" vertical="center" wrapText="1"/>
    </xf>
    <xf numFmtId="0" fontId="7" fillId="3" borderId="4" xfId="0" applyFont="1" applyFill="1" applyBorder="1" applyAlignment="1">
      <alignment horizontal="left" vertical="center" wrapText="1"/>
    </xf>
    <xf numFmtId="0" fontId="7" fillId="5" borderId="6" xfId="0" applyFont="1" applyFill="1" applyBorder="1" applyAlignment="1">
      <alignment horizontal="left" vertical="center" wrapText="1"/>
    </xf>
    <xf numFmtId="49" fontId="7" fillId="4" borderId="5" xfId="0" applyNumberFormat="1" applyFont="1" applyFill="1" applyBorder="1" applyAlignment="1">
      <alignment horizontal="right" vertical="center"/>
    </xf>
    <xf numFmtId="49" fontId="7" fillId="4" borderId="2" xfId="0" applyNumberFormat="1" applyFont="1" applyFill="1" applyBorder="1" applyAlignment="1">
      <alignment horizontal="right" vertical="center"/>
    </xf>
    <xf numFmtId="49" fontId="7" fillId="4" borderId="6" xfId="0" applyNumberFormat="1" applyFont="1" applyFill="1" applyBorder="1" applyAlignment="1">
      <alignment horizontal="right" vertical="center"/>
    </xf>
    <xf numFmtId="0" fontId="13" fillId="2" borderId="11" xfId="0" applyFont="1" applyFill="1" applyBorder="1" applyAlignment="1">
      <alignment horizontal="center" wrapText="1"/>
    </xf>
    <xf numFmtId="0" fontId="13" fillId="2" borderId="9" xfId="0" applyFont="1" applyFill="1" applyBorder="1" applyAlignment="1">
      <alignment horizontal="center" wrapText="1"/>
    </xf>
    <xf numFmtId="0" fontId="13" fillId="2" borderId="10" xfId="0" applyFont="1" applyFill="1" applyBorder="1" applyAlignment="1">
      <alignment horizontal="center" wrapText="1"/>
    </xf>
    <xf numFmtId="0" fontId="7" fillId="2" borderId="1" xfId="0" applyFont="1" applyFill="1" applyBorder="1" applyAlignment="1">
      <alignment horizontal="left" vertical="center" wrapText="1"/>
    </xf>
    <xf numFmtId="49" fontId="7" fillId="2" borderId="7" xfId="0" applyNumberFormat="1" applyFont="1" applyFill="1" applyBorder="1" applyAlignment="1">
      <alignment horizontal="center" vertical="top"/>
    </xf>
    <xf numFmtId="49" fontId="7" fillId="2" borderId="8" xfId="0" applyNumberFormat="1" applyFont="1" applyFill="1" applyBorder="1" applyAlignment="1">
      <alignment horizontal="center" vertical="top"/>
    </xf>
    <xf numFmtId="49" fontId="7" fillId="2" borderId="9" xfId="0" applyNumberFormat="1" applyFont="1" applyFill="1" applyBorder="1" applyAlignment="1">
      <alignment horizontal="center" vertical="top"/>
    </xf>
    <xf numFmtId="0" fontId="7" fillId="3" borderId="7" xfId="0" applyFont="1" applyFill="1" applyBorder="1" applyAlignment="1">
      <alignment horizontal="left" vertical="top" wrapText="1"/>
    </xf>
    <xf numFmtId="0" fontId="7" fillId="3" borderId="8" xfId="0" applyFont="1" applyFill="1" applyBorder="1" applyAlignment="1">
      <alignment horizontal="left" vertical="top" wrapText="1"/>
    </xf>
    <xf numFmtId="0" fontId="7" fillId="3" borderId="9" xfId="0" applyFont="1" applyFill="1" applyBorder="1" applyAlignment="1">
      <alignment horizontal="left" vertical="top" wrapText="1"/>
    </xf>
    <xf numFmtId="0" fontId="7" fillId="3" borderId="4" xfId="0" applyFont="1" applyFill="1" applyBorder="1" applyAlignment="1">
      <alignment horizontal="left" vertical="top" wrapText="1"/>
    </xf>
    <xf numFmtId="0" fontId="7" fillId="2" borderId="0" xfId="0" applyFont="1" applyFill="1" applyAlignment="1">
      <alignment horizontal="right" vertical="top"/>
    </xf>
    <xf numFmtId="0" fontId="5" fillId="2" borderId="0" xfId="0" applyFont="1" applyFill="1" applyAlignment="1">
      <alignment horizontal="left" vertical="top"/>
    </xf>
    <xf numFmtId="0" fontId="7" fillId="4" borderId="4" xfId="0" applyFont="1" applyFill="1" applyBorder="1" applyAlignment="1">
      <alignment horizontal="center" vertical="center" wrapText="1"/>
    </xf>
    <xf numFmtId="0" fontId="7" fillId="4" borderId="4" xfId="0" applyFont="1" applyFill="1" applyBorder="1" applyAlignment="1">
      <alignment horizontal="right" vertical="center" wrapText="1"/>
    </xf>
    <xf numFmtId="0" fontId="13" fillId="2" borderId="12" xfId="0" applyFont="1" applyFill="1" applyBorder="1" applyAlignment="1">
      <alignment horizontal="left" vertical="center" wrapText="1"/>
    </xf>
    <xf numFmtId="10" fontId="7" fillId="5" borderId="5" xfId="0" applyNumberFormat="1" applyFont="1" applyFill="1" applyBorder="1" applyAlignment="1">
      <alignment horizontal="center" vertical="center" wrapText="1"/>
    </xf>
    <xf numFmtId="10" fontId="7" fillId="5" borderId="2" xfId="0" applyNumberFormat="1" applyFont="1" applyFill="1" applyBorder="1" applyAlignment="1">
      <alignment horizontal="center" vertical="center"/>
    </xf>
    <xf numFmtId="10" fontId="7" fillId="5" borderId="6" xfId="0" applyNumberFormat="1" applyFont="1" applyFill="1" applyBorder="1" applyAlignment="1">
      <alignment horizontal="center" vertical="center"/>
    </xf>
    <xf numFmtId="49" fontId="5" fillId="4" borderId="5" xfId="0" applyNumberFormat="1" applyFont="1" applyFill="1" applyBorder="1" applyAlignment="1">
      <alignment horizontal="right" vertical="center"/>
    </xf>
    <xf numFmtId="49" fontId="5" fillId="4" borderId="2" xfId="0" applyNumberFormat="1" applyFont="1" applyFill="1" applyBorder="1" applyAlignment="1">
      <alignment horizontal="right" vertical="center"/>
    </xf>
    <xf numFmtId="49" fontId="5" fillId="4" borderId="6" xfId="0" applyNumberFormat="1" applyFont="1" applyFill="1" applyBorder="1" applyAlignment="1">
      <alignment horizontal="right" vertical="center"/>
    </xf>
    <xf numFmtId="4" fontId="2" fillId="2" borderId="0" xfId="0" applyNumberFormat="1" applyFont="1" applyFill="1" applyAlignment="1">
      <alignment horizontal="left" vertical="center" wrapText="1"/>
    </xf>
    <xf numFmtId="0" fontId="2" fillId="2" borderId="0" xfId="0" applyFont="1" applyFill="1" applyAlignment="1">
      <alignment horizontal="center" vertical="center" wrapText="1"/>
    </xf>
    <xf numFmtId="49" fontId="2" fillId="0" borderId="7" xfId="0" applyNumberFormat="1" applyFont="1" applyBorder="1" applyAlignment="1">
      <alignment horizontal="center" vertical="center"/>
    </xf>
    <xf numFmtId="49" fontId="2" fillId="0" borderId="9" xfId="0" applyNumberFormat="1" applyFont="1" applyBorder="1" applyAlignment="1">
      <alignment horizontal="center" vertical="center"/>
    </xf>
    <xf numFmtId="0" fontId="1" fillId="2" borderId="1" xfId="0" applyFont="1" applyFill="1" applyBorder="1" applyAlignment="1">
      <alignment horizontal="center" vertical="center"/>
    </xf>
    <xf numFmtId="0" fontId="2" fillId="5" borderId="5" xfId="0" applyFont="1" applyFill="1" applyBorder="1" applyAlignment="1">
      <alignment horizontal="right" vertical="center"/>
    </xf>
    <xf numFmtId="0" fontId="2" fillId="5" borderId="6" xfId="0" applyFont="1" applyFill="1" applyBorder="1" applyAlignment="1">
      <alignment horizontal="right" vertical="center"/>
    </xf>
    <xf numFmtId="49" fontId="1" fillId="4" borderId="5" xfId="0" applyNumberFormat="1" applyFont="1" applyFill="1" applyBorder="1" applyAlignment="1">
      <alignment horizontal="right" vertical="center"/>
    </xf>
    <xf numFmtId="49" fontId="1" fillId="4" borderId="2" xfId="0" applyNumberFormat="1" applyFont="1" applyFill="1" applyBorder="1" applyAlignment="1">
      <alignment horizontal="right" vertical="center"/>
    </xf>
    <xf numFmtId="49" fontId="1" fillId="4" borderId="6" xfId="0" applyNumberFormat="1" applyFont="1" applyFill="1" applyBorder="1" applyAlignment="1">
      <alignment horizontal="right" vertical="center"/>
    </xf>
    <xf numFmtId="0" fontId="1" fillId="2" borderId="1" xfId="0" applyFont="1" applyFill="1" applyBorder="1" applyAlignment="1">
      <alignment horizontal="center"/>
    </xf>
    <xf numFmtId="0" fontId="10" fillId="2" borderId="1" xfId="0" applyFont="1" applyFill="1" applyBorder="1" applyAlignment="1">
      <alignment horizontal="center" vertical="center"/>
    </xf>
    <xf numFmtId="0" fontId="11" fillId="2" borderId="0" xfId="0" applyFont="1" applyFill="1" applyAlignment="1">
      <alignment horizontal="center" vertical="top" wrapText="1"/>
    </xf>
    <xf numFmtId="0" fontId="6" fillId="2" borderId="0" xfId="0" applyFont="1" applyFill="1" applyAlignment="1">
      <alignment horizontal="left"/>
    </xf>
    <xf numFmtId="0" fontId="6" fillId="0" borderId="18" xfId="0" applyFont="1" applyBorder="1" applyAlignment="1">
      <alignment horizontal="left" vertical="top" wrapText="1"/>
    </xf>
    <xf numFmtId="0" fontId="19" fillId="0" borderId="18" xfId="0" applyFont="1" applyBorder="1" applyAlignment="1">
      <alignment horizontal="left" vertical="top" wrapText="1"/>
    </xf>
    <xf numFmtId="0" fontId="5" fillId="3" borderId="9" xfId="0" applyFont="1" applyFill="1" applyBorder="1" applyAlignment="1">
      <alignment horizontal="center" vertical="center" textRotation="90"/>
    </xf>
    <xf numFmtId="0" fontId="5" fillId="3" borderId="4" xfId="0" applyFont="1" applyFill="1" applyBorder="1" applyAlignment="1">
      <alignment horizontal="center" vertical="center" textRotation="90"/>
    </xf>
    <xf numFmtId="0" fontId="5" fillId="3" borderId="15" xfId="0" applyFont="1" applyFill="1" applyBorder="1" applyAlignment="1">
      <alignment horizontal="center" vertical="center" textRotation="90"/>
    </xf>
    <xf numFmtId="0" fontId="7" fillId="2" borderId="8"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5" fillId="5" borderId="11" xfId="0" applyFont="1" applyFill="1" applyBorder="1" applyAlignment="1">
      <alignment horizontal="center" vertical="center"/>
    </xf>
    <xf numFmtId="0" fontId="5" fillId="5" borderId="9" xfId="0" applyFont="1" applyFill="1" applyBorder="1" applyAlignment="1">
      <alignment horizontal="center" vertical="center"/>
    </xf>
    <xf numFmtId="0" fontId="5" fillId="5" borderId="25" xfId="0" applyFont="1" applyFill="1" applyBorder="1" applyAlignment="1">
      <alignment horizontal="center" vertical="center"/>
    </xf>
    <xf numFmtId="0" fontId="5" fillId="5" borderId="1" xfId="0" applyFont="1" applyFill="1" applyBorder="1" applyAlignment="1">
      <alignment horizontal="center" vertical="center"/>
    </xf>
    <xf numFmtId="0" fontId="5" fillId="5" borderId="29" xfId="0" applyFont="1" applyFill="1" applyBorder="1" applyAlignment="1">
      <alignment horizontal="center" vertical="center"/>
    </xf>
    <xf numFmtId="49" fontId="5" fillId="5" borderId="8" xfId="0" applyNumberFormat="1" applyFont="1" applyFill="1" applyBorder="1" applyAlignment="1">
      <alignment horizontal="center" vertical="center" wrapText="1"/>
    </xf>
    <xf numFmtId="49" fontId="5" fillId="5" borderId="22" xfId="0" applyNumberFormat="1" applyFont="1" applyFill="1" applyBorder="1" applyAlignment="1">
      <alignment horizontal="center" vertical="center" wrapText="1"/>
    </xf>
    <xf numFmtId="49" fontId="5" fillId="5" borderId="9" xfId="0" applyNumberFormat="1" applyFont="1" applyFill="1" applyBorder="1" applyAlignment="1">
      <alignment horizontal="center" vertical="center" wrapText="1"/>
    </xf>
    <xf numFmtId="49" fontId="5" fillId="5" borderId="15" xfId="0" applyNumberFormat="1" applyFont="1" applyFill="1" applyBorder="1" applyAlignment="1">
      <alignment horizontal="center" vertical="center" wrapText="1"/>
    </xf>
    <xf numFmtId="49" fontId="5" fillId="5" borderId="25" xfId="0" applyNumberFormat="1" applyFont="1" applyFill="1" applyBorder="1" applyAlignment="1">
      <alignment horizontal="center" vertical="center" wrapText="1"/>
    </xf>
    <xf numFmtId="49" fontId="5" fillId="5" borderId="27" xfId="0" applyNumberFormat="1" applyFont="1" applyFill="1" applyBorder="1" applyAlignment="1">
      <alignment horizontal="center" vertical="center" wrapText="1"/>
    </xf>
    <xf numFmtId="0" fontId="5" fillId="2" borderId="19" xfId="0" applyFont="1" applyFill="1" applyBorder="1" applyAlignment="1">
      <alignment horizontal="right" vertical="center"/>
    </xf>
    <xf numFmtId="0" fontId="5" fillId="2" borderId="20" xfId="0" applyFont="1" applyFill="1" applyBorder="1" applyAlignment="1">
      <alignment horizontal="right" vertical="center"/>
    </xf>
    <xf numFmtId="0" fontId="5" fillId="2" borderId="24" xfId="0" applyFont="1" applyFill="1" applyBorder="1" applyAlignment="1">
      <alignment horizontal="right" vertical="center"/>
    </xf>
    <xf numFmtId="0" fontId="7" fillId="2" borderId="9"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5" fillId="2" borderId="0" xfId="0" applyFont="1" applyFill="1" applyAlignment="1">
      <alignment horizontal="center"/>
    </xf>
    <xf numFmtId="0" fontId="18" fillId="2" borderId="3" xfId="1" applyFont="1" applyFill="1" applyBorder="1" applyAlignment="1" applyProtection="1">
      <alignment horizontal="left"/>
    </xf>
    <xf numFmtId="0" fontId="7" fillId="2" borderId="3" xfId="0" applyFont="1" applyFill="1" applyBorder="1" applyAlignment="1">
      <alignment horizontal="left"/>
    </xf>
    <xf numFmtId="0" fontId="7" fillId="2" borderId="4" xfId="0" applyFont="1" applyFill="1" applyBorder="1" applyAlignment="1">
      <alignment vertical="center" wrapText="1"/>
    </xf>
    <xf numFmtId="0" fontId="7" fillId="6" borderId="9" xfId="0" applyFont="1" applyFill="1" applyBorder="1" applyAlignment="1">
      <alignment vertical="center" wrapText="1"/>
    </xf>
    <xf numFmtId="0" fontId="7" fillId="6" borderId="4" xfId="0" applyFont="1" applyFill="1" applyBorder="1" applyAlignment="1">
      <alignment vertical="center" wrapText="1"/>
    </xf>
    <xf numFmtId="0" fontId="5" fillId="2" borderId="0" xfId="0" applyFont="1" applyFill="1" applyAlignment="1">
      <alignment horizontal="center" vertical="top" wrapText="1"/>
    </xf>
    <xf numFmtId="0" fontId="7" fillId="2" borderId="0" xfId="0" applyFont="1" applyFill="1" applyAlignment="1">
      <alignment horizontal="center" wrapText="1"/>
    </xf>
    <xf numFmtId="0" fontId="7" fillId="2" borderId="0" xfId="0" applyFont="1" applyFill="1" applyAlignment="1">
      <alignment horizontal="center"/>
    </xf>
  </cellXfs>
  <cellStyles count="2">
    <cellStyle name="Hipersaitas" xfId="1" builtinId="8"/>
    <cellStyle name="Įprastas" xfId="0" builtinId="0"/>
  </cellStyles>
  <dxfs count="7">
    <dxf>
      <font>
        <color theme="0" tint="-0.499984740745262"/>
      </font>
    </dxf>
    <dxf>
      <font>
        <color rgb="FFC00000"/>
      </font>
      <fill>
        <patternFill>
          <bgColor rgb="FFFFCCCC"/>
        </patternFill>
      </fill>
    </dxf>
    <dxf>
      <font>
        <color theme="0" tint="-0.499984740745262"/>
      </font>
    </dxf>
    <dxf>
      <font>
        <color theme="0" tint="-0.499984740745262"/>
      </font>
    </dxf>
    <dxf>
      <font>
        <color theme="0" tint="-0.499984740745262"/>
      </font>
    </dxf>
    <dxf>
      <font>
        <color rgb="FFC00000"/>
      </font>
      <fill>
        <patternFill>
          <bgColor rgb="FFFFCCCC"/>
        </patternFill>
      </fill>
    </dxf>
    <dxf>
      <font>
        <color theme="0" tint="-0.499984740745262"/>
      </font>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editAs="oneCell">
    <xdr:from>
      <xdr:col>0</xdr:col>
      <xdr:colOff>22860</xdr:colOff>
      <xdr:row>2</xdr:row>
      <xdr:rowOff>30480</xdr:rowOff>
    </xdr:from>
    <xdr:to>
      <xdr:col>1</xdr:col>
      <xdr:colOff>643890</xdr:colOff>
      <xdr:row>3</xdr:row>
      <xdr:rowOff>111621</xdr:rowOff>
    </xdr:to>
    <xdr:sp macro="" textlink="">
      <xdr:nvSpPr>
        <xdr:cNvPr id="2" name="CommandButton1" hidden="1">
          <a:extLst>
            <a:ext uri="{63B3BB69-23CF-44E3-9099-C40C66FF867C}">
              <a14:compatExt xmlns:a14="http://schemas.microsoft.com/office/drawing/2010/main" spid="_x0000_s31747"/>
            </a:ext>
            <a:ext uri="{FF2B5EF4-FFF2-40B4-BE49-F238E27FC236}">
              <a16:creationId xmlns:a16="http://schemas.microsoft.com/office/drawing/2014/main" id="{90A7C6E2-7CF8-4E61-A9A6-AC117859978D}"/>
            </a:ext>
          </a:extLst>
        </xdr:cNvPr>
        <xdr:cNvSpPr/>
      </xdr:nvSpPr>
      <xdr:spPr bwMode="auto">
        <a:xfrm>
          <a:off x="22860" y="30480"/>
          <a:ext cx="990600" cy="3124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hyperlink" Target="https://e-seimas.lrs.lt/portal/legalAct/lt/TAD/TAIS.426659/as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C3CE0-D01E-4AB4-9DE4-47B483D8657C}">
  <dimension ref="A1:I38"/>
  <sheetViews>
    <sheetView zoomScale="115" zoomScaleNormal="115" workbookViewId="0">
      <selection activeCell="G34" sqref="G34"/>
    </sheetView>
  </sheetViews>
  <sheetFormatPr defaultColWidth="9.109375" defaultRowHeight="11.4" x14ac:dyDescent="0.2"/>
  <cols>
    <col min="1" max="1" width="5.88671875" style="74" customWidth="1"/>
    <col min="2" max="2" width="62" style="74" customWidth="1"/>
    <col min="3" max="3" width="18.21875" style="76" customWidth="1"/>
    <col min="4" max="4" width="17.109375" style="76" customWidth="1"/>
    <col min="5" max="5" width="18" style="76" customWidth="1"/>
    <col min="6" max="6" width="14.88671875" style="76" customWidth="1"/>
    <col min="7" max="7" width="14.77734375" style="74" customWidth="1"/>
    <col min="8" max="8" width="14.88671875" style="74" customWidth="1"/>
    <col min="9" max="9" width="12.6640625" style="74" customWidth="1"/>
    <col min="10" max="10" width="13.33203125" style="74" customWidth="1"/>
    <col min="11" max="16384" width="9.109375" style="74"/>
  </cols>
  <sheetData>
    <row r="1" spans="1:9" ht="13.8" customHeight="1" x14ac:dyDescent="0.2">
      <c r="A1" s="73" t="s">
        <v>133</v>
      </c>
      <c r="C1" s="75"/>
      <c r="D1" s="75"/>
    </row>
    <row r="2" spans="1:9" x14ac:dyDescent="0.2">
      <c r="A2" s="77"/>
      <c r="B2" s="75"/>
      <c r="C2" s="75"/>
      <c r="D2" s="75"/>
    </row>
    <row r="3" spans="1:9" ht="14.4" customHeight="1" x14ac:dyDescent="0.2">
      <c r="A3" s="228" t="s">
        <v>385</v>
      </c>
      <c r="B3" s="228"/>
      <c r="C3" s="228"/>
      <c r="D3" s="228"/>
      <c r="E3" s="78"/>
      <c r="F3" s="78"/>
    </row>
    <row r="4" spans="1:9" ht="42" customHeight="1" x14ac:dyDescent="0.2">
      <c r="A4" s="79" t="s">
        <v>2</v>
      </c>
      <c r="B4" s="79" t="s">
        <v>92</v>
      </c>
      <c r="C4" s="80" t="s">
        <v>96</v>
      </c>
      <c r="D4" s="80" t="s">
        <v>131</v>
      </c>
      <c r="E4" s="80" t="s">
        <v>132</v>
      </c>
      <c r="F4" s="81" t="s">
        <v>91</v>
      </c>
    </row>
    <row r="5" spans="1:9" x14ac:dyDescent="0.2">
      <c r="A5" s="82">
        <v>1</v>
      </c>
      <c r="B5" s="83" t="str">
        <f>'1'!C1</f>
        <v>Eksperimentinė plėtra (projekto vykdytojas)</v>
      </c>
      <c r="C5" s="84">
        <f>'1'!$G$6</f>
        <v>0</v>
      </c>
      <c r="D5" s="84">
        <f>'1'!$G$110</f>
        <v>0</v>
      </c>
      <c r="E5" s="84">
        <f>'1'!$G$112</f>
        <v>0</v>
      </c>
      <c r="F5" s="84">
        <f>'1'!$H$112</f>
        <v>0</v>
      </c>
      <c r="G5" s="85"/>
    </row>
    <row r="6" spans="1:9" x14ac:dyDescent="0.2">
      <c r="A6" s="82">
        <v>2</v>
      </c>
      <c r="B6" s="83" t="str">
        <f>'2'!C1</f>
        <v>Eksperimentinė plėtra (partneris)</v>
      </c>
      <c r="C6" s="84">
        <f>'2'!$G$6</f>
        <v>0</v>
      </c>
      <c r="D6" s="84">
        <f>'2'!$G$110</f>
        <v>0</v>
      </c>
      <c r="E6" s="84">
        <f>'2'!$G$112</f>
        <v>0</v>
      </c>
      <c r="F6" s="84">
        <f>'2'!$H$112</f>
        <v>0</v>
      </c>
      <c r="I6" s="85"/>
    </row>
    <row r="7" spans="1:9" x14ac:dyDescent="0.2">
      <c r="A7" s="231" t="s">
        <v>86</v>
      </c>
      <c r="B7" s="233"/>
      <c r="C7" s="86">
        <f>SUM(C5:C6)</f>
        <v>0</v>
      </c>
      <c r="D7" s="86">
        <f>SUM(D5:D6)</f>
        <v>0</v>
      </c>
      <c r="E7" s="86">
        <f>SUM(E5:E6)</f>
        <v>0</v>
      </c>
      <c r="F7" s="86">
        <f>SUM(F5:F6)</f>
        <v>0</v>
      </c>
      <c r="I7" s="85"/>
    </row>
    <row r="8" spans="1:9" x14ac:dyDescent="0.2">
      <c r="A8" s="87"/>
      <c r="B8" s="87"/>
      <c r="C8" s="88"/>
      <c r="D8" s="88"/>
      <c r="E8" s="89"/>
      <c r="F8" s="89"/>
    </row>
    <row r="9" spans="1:9" ht="12" customHeight="1" x14ac:dyDescent="0.2">
      <c r="A9" s="235" t="s">
        <v>384</v>
      </c>
      <c r="B9" s="235"/>
      <c r="C9" s="235"/>
      <c r="D9" s="235"/>
      <c r="E9" s="90"/>
      <c r="F9" s="90"/>
    </row>
    <row r="10" spans="1:9" ht="34.200000000000003" x14ac:dyDescent="0.2">
      <c r="A10" s="81" t="s">
        <v>2</v>
      </c>
      <c r="B10" s="91" t="s">
        <v>3</v>
      </c>
      <c r="C10" s="81" t="s">
        <v>96</v>
      </c>
      <c r="D10" s="81" t="s">
        <v>91</v>
      </c>
    </row>
    <row r="11" spans="1:9" ht="22.8" x14ac:dyDescent="0.2">
      <c r="A11" s="92" t="s">
        <v>8</v>
      </c>
      <c r="B11" s="93" t="s">
        <v>59</v>
      </c>
      <c r="C11" s="84">
        <f>'1'!G7+'2'!G7</f>
        <v>0</v>
      </c>
      <c r="D11" s="84">
        <f>'1'!H7+'2'!H7</f>
        <v>0</v>
      </c>
      <c r="G11" s="94"/>
    </row>
    <row r="12" spans="1:9" x14ac:dyDescent="0.2">
      <c r="A12" s="92" t="s">
        <v>19</v>
      </c>
      <c r="B12" s="93" t="s">
        <v>72</v>
      </c>
      <c r="C12" s="84">
        <f>'1'!G28+'2'!G28</f>
        <v>0</v>
      </c>
      <c r="D12" s="84">
        <f>'1'!H28+'2'!H28</f>
        <v>0</v>
      </c>
      <c r="G12" s="94"/>
    </row>
    <row r="13" spans="1:9" x14ac:dyDescent="0.2">
      <c r="A13" s="92" t="s">
        <v>30</v>
      </c>
      <c r="B13" s="95" t="s">
        <v>101</v>
      </c>
      <c r="C13" s="96">
        <f>'1'!G57+'2'!G57</f>
        <v>0</v>
      </c>
      <c r="D13" s="96">
        <f>'1'!H57+'2'!H57</f>
        <v>0</v>
      </c>
    </row>
    <row r="14" spans="1:9" ht="22.8" x14ac:dyDescent="0.2">
      <c r="A14" s="92" t="s">
        <v>42</v>
      </c>
      <c r="B14" s="97" t="s">
        <v>31</v>
      </c>
      <c r="C14" s="84">
        <f>'1'!G68+'2'!G68</f>
        <v>0</v>
      </c>
      <c r="D14" s="84">
        <f>'1'!H68+'2'!H68</f>
        <v>0</v>
      </c>
    </row>
    <row r="15" spans="1:9" ht="22.8" x14ac:dyDescent="0.2">
      <c r="A15" s="92" t="s">
        <v>58</v>
      </c>
      <c r="B15" s="97" t="s">
        <v>102</v>
      </c>
      <c r="C15" s="84">
        <f>'1'!G94+'2'!G94</f>
        <v>0</v>
      </c>
      <c r="D15" s="84">
        <f>'1'!H94+'2'!H94</f>
        <v>0</v>
      </c>
    </row>
    <row r="16" spans="1:9" x14ac:dyDescent="0.2">
      <c r="A16" s="92" t="s">
        <v>71</v>
      </c>
      <c r="B16" s="97" t="s">
        <v>87</v>
      </c>
      <c r="C16" s="84">
        <f>'1'!G105+'2'!G105</f>
        <v>0</v>
      </c>
      <c r="D16" s="84">
        <f>'1'!H105+'2'!H105</f>
        <v>0</v>
      </c>
    </row>
    <row r="17" spans="1:8" x14ac:dyDescent="0.2">
      <c r="A17" s="231" t="s">
        <v>95</v>
      </c>
      <c r="B17" s="233"/>
      <c r="C17" s="86">
        <f>SUM(C11:C16)</f>
        <v>0</v>
      </c>
      <c r="D17" s="86">
        <f>SUM(D11:D16)</f>
        <v>0</v>
      </c>
    </row>
    <row r="18" spans="1:8" x14ac:dyDescent="0.2">
      <c r="A18" s="98"/>
      <c r="B18" s="99"/>
      <c r="C18" s="100"/>
      <c r="D18" s="101"/>
    </row>
    <row r="19" spans="1:8" ht="22.2" customHeight="1" x14ac:dyDescent="0.2">
      <c r="A19" s="98"/>
      <c r="B19" s="102" t="s">
        <v>106</v>
      </c>
      <c r="C19" s="103">
        <v>7.0000000000000007E-2</v>
      </c>
      <c r="D19" s="104" t="str">
        <f>IF(C19&gt;7%,"DĖMESIO! Neteisioginių išlaidų norma negali viršyti 7 proc.","")</f>
        <v/>
      </c>
    </row>
    <row r="20" spans="1:8" x14ac:dyDescent="0.2">
      <c r="A20" s="98"/>
      <c r="B20" s="99"/>
      <c r="C20" s="100"/>
      <c r="D20" s="105"/>
    </row>
    <row r="21" spans="1:8" ht="21.6" customHeight="1" x14ac:dyDescent="0.2">
      <c r="A21" s="106" t="s">
        <v>81</v>
      </c>
      <c r="B21" s="107" t="s">
        <v>107</v>
      </c>
      <c r="C21" s="96">
        <f>'1'!G110+'2'!G110</f>
        <v>0</v>
      </c>
      <c r="D21" s="96">
        <f>'1'!H110+'2'!H110</f>
        <v>0</v>
      </c>
    </row>
    <row r="22" spans="1:8" x14ac:dyDescent="0.2">
      <c r="C22" s="74"/>
      <c r="D22" s="74"/>
      <c r="E22" s="108"/>
    </row>
    <row r="23" spans="1:8" ht="23.4" customHeight="1" x14ac:dyDescent="0.2">
      <c r="A23" s="231" t="s">
        <v>98</v>
      </c>
      <c r="B23" s="233"/>
      <c r="C23" s="86">
        <f>SUM(C17,C21)</f>
        <v>0</v>
      </c>
      <c r="D23" s="86">
        <f>SUM(D17,D21)</f>
        <v>0</v>
      </c>
      <c r="E23" s="73" t="str">
        <f>IF(D23&lt;500000,"DĖMESIO, finansavimo suma negali būti mažesnė nei 500.000,00 Eur","")</f>
        <v>DĖMESIO, finansavimo suma negali būti mažesnė nei 500.000,00 Eur</v>
      </c>
    </row>
    <row r="24" spans="1:8" x14ac:dyDescent="0.2">
      <c r="A24" s="109"/>
      <c r="B24" s="109"/>
      <c r="C24" s="110"/>
      <c r="D24" s="110"/>
      <c r="E24" s="73" t="str">
        <f>IF(D23&gt;3000000,"DĖMESIO, finansavimo suma negali būti didesnė nei 3.000.000,00 Eur","")</f>
        <v/>
      </c>
      <c r="F24" s="110"/>
    </row>
    <row r="25" spans="1:8" x14ac:dyDescent="0.2">
      <c r="A25" s="109"/>
      <c r="B25" s="109"/>
      <c r="C25" s="110"/>
      <c r="D25" s="110"/>
      <c r="E25" s="73"/>
      <c r="F25" s="110"/>
    </row>
    <row r="26" spans="1:8" x14ac:dyDescent="0.2">
      <c r="A26" s="229" t="s">
        <v>382</v>
      </c>
      <c r="B26" s="230"/>
      <c r="C26" s="111">
        <f>C16</f>
        <v>0</v>
      </c>
      <c r="D26" s="112" t="str">
        <f>IFERROR(C26/C23, "0%")</f>
        <v>0%</v>
      </c>
      <c r="E26" s="113" t="str">
        <f>IF(C26&gt;(C23*0.1),"DĖMESIO! Patikrinkite, ar biudžeto eilutės Nr. 6 suma neviršija 10 proc. pagal PFSA 11.17.4 p. numatytų tinkamų finansuoti išlaidų.","")</f>
        <v/>
      </c>
      <c r="F26" s="114"/>
    </row>
    <row r="28" spans="1:8" ht="14.4" customHeight="1" x14ac:dyDescent="0.2">
      <c r="A28" s="234" t="s">
        <v>389</v>
      </c>
      <c r="B28" s="234"/>
      <c r="C28" s="234"/>
      <c r="D28" s="234"/>
    </row>
    <row r="29" spans="1:8" ht="60" customHeight="1" x14ac:dyDescent="0.3">
      <c r="A29" s="79" t="s">
        <v>2</v>
      </c>
      <c r="B29" s="115" t="s">
        <v>383</v>
      </c>
      <c r="C29" s="80" t="s">
        <v>100</v>
      </c>
      <c r="D29" s="79" t="s">
        <v>91</v>
      </c>
      <c r="E29" s="74"/>
      <c r="F29" s="116"/>
      <c r="G29" s="94"/>
    </row>
    <row r="30" spans="1:8" ht="15.6" x14ac:dyDescent="0.2">
      <c r="A30" s="226" t="s">
        <v>8</v>
      </c>
      <c r="B30" s="117" t="str">
        <f>Darbuotojai!A7</f>
        <v>Projekto vykdytojo pavadinimas</v>
      </c>
      <c r="C30" s="118">
        <f>'1'!G112</f>
        <v>0</v>
      </c>
      <c r="D30" s="118">
        <f>'1'!H112</f>
        <v>0</v>
      </c>
      <c r="E30" s="119"/>
      <c r="G30" s="120"/>
      <c r="H30" s="85"/>
    </row>
    <row r="31" spans="1:8" x14ac:dyDescent="0.2">
      <c r="A31" s="227"/>
      <c r="B31" s="93" t="s">
        <v>88</v>
      </c>
      <c r="C31" s="121" t="str">
        <f>IFERROR(C30/C35, "0%")</f>
        <v>0%</v>
      </c>
      <c r="D31" s="121"/>
      <c r="E31" s="74"/>
      <c r="G31" s="120"/>
      <c r="H31" s="85"/>
    </row>
    <row r="32" spans="1:8" x14ac:dyDescent="0.2">
      <c r="A32" s="226" t="s">
        <v>19</v>
      </c>
      <c r="B32" s="117" t="str">
        <f>Darbuotojai!A27</f>
        <v>Partnerio pavadinimas</v>
      </c>
      <c r="C32" s="118">
        <f>'2'!G112</f>
        <v>0</v>
      </c>
      <c r="D32" s="118">
        <f>'2'!H112</f>
        <v>0</v>
      </c>
      <c r="E32" s="74"/>
      <c r="G32" s="120"/>
      <c r="H32" s="85"/>
    </row>
    <row r="33" spans="1:8" x14ac:dyDescent="0.2">
      <c r="A33" s="227"/>
      <c r="B33" s="93" t="s">
        <v>88</v>
      </c>
      <c r="C33" s="121" t="str">
        <f>IFERROR(C32/C35, "0%")</f>
        <v>0%</v>
      </c>
      <c r="D33" s="121"/>
      <c r="E33" s="74"/>
      <c r="G33" s="120"/>
      <c r="H33" s="85"/>
    </row>
    <row r="34" spans="1:8" x14ac:dyDescent="0.2">
      <c r="A34" s="122"/>
      <c r="B34" s="123" t="s">
        <v>89</v>
      </c>
      <c r="C34" s="124">
        <f>C31+C33</f>
        <v>0</v>
      </c>
      <c r="D34" s="124"/>
      <c r="E34" s="74"/>
      <c r="G34" s="125"/>
      <c r="H34" s="224"/>
    </row>
    <row r="35" spans="1:8" x14ac:dyDescent="0.2">
      <c r="A35" s="231" t="s">
        <v>90</v>
      </c>
      <c r="B35" s="232"/>
      <c r="C35" s="86">
        <f>C30+C32</f>
        <v>0</v>
      </c>
      <c r="D35" s="86">
        <f>D30+D32</f>
        <v>0</v>
      </c>
      <c r="E35" s="74"/>
      <c r="G35" s="126"/>
      <c r="H35" s="224"/>
    </row>
    <row r="36" spans="1:8" x14ac:dyDescent="0.2">
      <c r="G36" s="94"/>
    </row>
    <row r="37" spans="1:8" ht="43.2" customHeight="1" x14ac:dyDescent="0.2">
      <c r="C37" s="75"/>
      <c r="E37" s="225"/>
      <c r="F37" s="225"/>
      <c r="G37" s="94"/>
    </row>
    <row r="38" spans="1:8" x14ac:dyDescent="0.2">
      <c r="G38" s="94"/>
    </row>
  </sheetData>
  <sheetProtection algorithmName="SHA-512" hashValue="3Da0naJz+xRtdXw0TzatjoXxoslcfATU1F0zAoC/eAK7ARfQG3qLFA3AF6SS6k7FMxSXiI2+VX1c9ai9mHsvVQ==" saltValue="vhQxY2rLtCFrHkdQD0p2ig==" spinCount="100000" sheet="1" formatColumns="0" formatRows="0" insertHyperlinks="0"/>
  <protectedRanges>
    <protectedRange sqref="C19" name="Diapazonas1"/>
  </protectedRanges>
  <mergeCells count="12">
    <mergeCell ref="H34:H35"/>
    <mergeCell ref="E37:F37"/>
    <mergeCell ref="A30:A31"/>
    <mergeCell ref="A32:A33"/>
    <mergeCell ref="A3:D3"/>
    <mergeCell ref="A26:B26"/>
    <mergeCell ref="A35:B35"/>
    <mergeCell ref="A7:B7"/>
    <mergeCell ref="A23:B23"/>
    <mergeCell ref="A17:B17"/>
    <mergeCell ref="A28:D28"/>
    <mergeCell ref="A9:D9"/>
  </mergeCells>
  <phoneticPr fontId="3" type="noConversion"/>
  <conditionalFormatting sqref="A5:C6 C5:F7 E8:F8 C11:D18 C30:D35">
    <cfRule type="cellIs" dxfId="6" priority="8" operator="equal">
      <formula>0</formula>
    </cfRule>
  </conditionalFormatting>
  <conditionalFormatting sqref="C26">
    <cfRule type="cellIs" dxfId="5" priority="4" operator="greaterThan">
      <formula>$C$23*0.1</formula>
    </cfRule>
  </conditionalFormatting>
  <conditionalFormatting sqref="C23:D23">
    <cfRule type="cellIs" dxfId="4" priority="6" operator="equal">
      <formula>0</formula>
    </cfRule>
  </conditionalFormatting>
  <conditionalFormatting sqref="C26:D26">
    <cfRule type="cellIs" dxfId="3" priority="9" operator="equal">
      <formula>0%</formula>
    </cfRule>
  </conditionalFormatting>
  <conditionalFormatting sqref="D19 C20:D21">
    <cfRule type="cellIs" dxfId="2" priority="12" operator="equal">
      <formula>0</formula>
    </cfRule>
  </conditionalFormatting>
  <conditionalFormatting sqref="D23">
    <cfRule type="cellIs" dxfId="1" priority="1" operator="notBetween">
      <formula>500000</formula>
      <formula>3000000</formula>
    </cfRule>
  </conditionalFormatting>
  <dataValidations count="1">
    <dataValidation type="list" operator="lessThanOrEqual" allowBlank="1" showInputMessage="1" showErrorMessage="1" sqref="C19" xr:uid="{B445C273-7C81-40C1-9FA7-3B4229B2E343}">
      <formula1>"0%,7%"</formula1>
    </dataValidation>
  </dataValidations>
  <pageMargins left="0.7" right="0.7" top="0.75" bottom="0.75" header="0.3" footer="0.3"/>
  <pageSetup paperSize="9" scale="59" orientation="portrait" r:id="rId1"/>
  <colBreaks count="1" manualBreakCount="1">
    <brk id="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081C7-ED61-4516-9E00-5506B26BD882}">
  <sheetPr>
    <tabColor theme="9"/>
  </sheetPr>
  <dimension ref="A2:G47"/>
  <sheetViews>
    <sheetView zoomScale="85" zoomScaleNormal="85" workbookViewId="0">
      <selection activeCell="F7" sqref="F7:F27"/>
    </sheetView>
  </sheetViews>
  <sheetFormatPr defaultColWidth="8.88671875" defaultRowHeight="12.6" x14ac:dyDescent="0.2"/>
  <cols>
    <col min="1" max="1" width="5.109375" style="127" customWidth="1"/>
    <col min="2" max="2" width="8.88671875" style="127"/>
    <col min="3" max="3" width="38.5546875" style="127" customWidth="1"/>
    <col min="4" max="4" width="39.88671875" style="127" customWidth="1"/>
    <col min="5" max="5" width="17" style="127" customWidth="1"/>
    <col min="6" max="6" width="19.6640625" style="127" customWidth="1"/>
    <col min="7" max="7" width="60.33203125" style="127" customWidth="1"/>
    <col min="8" max="16384" width="8.88671875" style="127"/>
  </cols>
  <sheetData>
    <row r="2" spans="1:7" x14ac:dyDescent="0.2">
      <c r="B2" s="236" t="s">
        <v>108</v>
      </c>
      <c r="C2" s="236"/>
      <c r="D2" s="236"/>
      <c r="E2" s="236"/>
      <c r="F2" s="236"/>
      <c r="G2" s="236"/>
    </row>
    <row r="4" spans="1:7" x14ac:dyDescent="0.2">
      <c r="B4" s="237" t="s">
        <v>194</v>
      </c>
      <c r="C4" s="237"/>
      <c r="D4" s="237"/>
      <c r="E4" s="237"/>
      <c r="F4" s="237"/>
      <c r="G4" s="237"/>
    </row>
    <row r="5" spans="1:7" x14ac:dyDescent="0.2">
      <c r="B5" s="128"/>
      <c r="C5" s="128"/>
      <c r="D5" s="128"/>
      <c r="E5" s="128"/>
      <c r="F5" s="128"/>
      <c r="G5" s="129"/>
    </row>
    <row r="6" spans="1:7" ht="51" customHeight="1" thickBot="1" x14ac:dyDescent="0.25">
      <c r="A6" s="130"/>
      <c r="B6" s="131" t="s">
        <v>2</v>
      </c>
      <c r="C6" s="132" t="s">
        <v>109</v>
      </c>
      <c r="D6" s="132" t="s">
        <v>110</v>
      </c>
      <c r="E6" s="132" t="s">
        <v>112</v>
      </c>
      <c r="F6" s="133" t="s">
        <v>111</v>
      </c>
      <c r="G6" s="134" t="s">
        <v>207</v>
      </c>
    </row>
    <row r="7" spans="1:7" x14ac:dyDescent="0.2">
      <c r="A7" s="240" t="s">
        <v>206</v>
      </c>
      <c r="B7" s="135" t="s">
        <v>9</v>
      </c>
      <c r="C7" s="136"/>
      <c r="D7" s="136"/>
      <c r="E7" s="137">
        <f ca="1">SUMIF('1'!B$8:B$211,Darbuotojai!C7,'1'!E$8:E$27)</f>
        <v>0</v>
      </c>
      <c r="F7" s="138"/>
      <c r="G7" s="139"/>
    </row>
    <row r="8" spans="1:7" x14ac:dyDescent="0.2">
      <c r="A8" s="241"/>
      <c r="B8" s="140" t="s">
        <v>10</v>
      </c>
      <c r="C8" s="136"/>
      <c r="D8" s="141"/>
      <c r="E8" s="137">
        <f ca="1">SUMIF('1'!B$8:B$211,Darbuotojai!C8,'1'!E$8:E$27)</f>
        <v>0</v>
      </c>
      <c r="F8" s="138"/>
      <c r="G8" s="142"/>
    </row>
    <row r="9" spans="1:7" x14ac:dyDescent="0.2">
      <c r="A9" s="241"/>
      <c r="B9" s="140" t="s">
        <v>11</v>
      </c>
      <c r="C9" s="136"/>
      <c r="D9" s="136"/>
      <c r="E9" s="137">
        <f ca="1">SUMIF('1'!B$8:B$211,Darbuotojai!C9,'1'!E$8:E$27)</f>
        <v>0</v>
      </c>
      <c r="F9" s="138"/>
      <c r="G9" s="142"/>
    </row>
    <row r="10" spans="1:7" x14ac:dyDescent="0.2">
      <c r="A10" s="241"/>
      <c r="B10" s="140" t="s">
        <v>12</v>
      </c>
      <c r="C10" s="136"/>
      <c r="D10" s="141"/>
      <c r="E10" s="137">
        <f ca="1">SUMIF('1'!B$8:B$211,Darbuotojai!C10,'1'!E$8:E$27)</f>
        <v>0</v>
      </c>
      <c r="F10" s="138"/>
      <c r="G10" s="142"/>
    </row>
    <row r="11" spans="1:7" x14ac:dyDescent="0.2">
      <c r="A11" s="241"/>
      <c r="B11" s="140" t="s">
        <v>13</v>
      </c>
      <c r="C11" s="136"/>
      <c r="D11" s="136"/>
      <c r="E11" s="137">
        <f ca="1">SUMIF('1'!B$8:B$211,Darbuotojai!C11,'1'!E$8:E$27)</f>
        <v>0</v>
      </c>
      <c r="F11" s="138"/>
      <c r="G11" s="142"/>
    </row>
    <row r="12" spans="1:7" x14ac:dyDescent="0.2">
      <c r="A12" s="241"/>
      <c r="B12" s="140" t="s">
        <v>14</v>
      </c>
      <c r="C12" s="136"/>
      <c r="D12" s="141"/>
      <c r="E12" s="137">
        <f ca="1">SUMIF('1'!B$8:B$211,Darbuotojai!C12,'1'!E$8:E$27)</f>
        <v>0</v>
      </c>
      <c r="F12" s="138"/>
      <c r="G12" s="142"/>
    </row>
    <row r="13" spans="1:7" x14ac:dyDescent="0.2">
      <c r="A13" s="241"/>
      <c r="B13" s="140" t="s">
        <v>15</v>
      </c>
      <c r="C13" s="136"/>
      <c r="D13" s="136"/>
      <c r="E13" s="137">
        <f ca="1">SUMIF('1'!B$8:B$211,Darbuotojai!C13,'1'!E$8:E$27)</f>
        <v>0</v>
      </c>
      <c r="F13" s="138"/>
      <c r="G13" s="142"/>
    </row>
    <row r="14" spans="1:7" x14ac:dyDescent="0.2">
      <c r="A14" s="241"/>
      <c r="B14" s="140" t="s">
        <v>16</v>
      </c>
      <c r="C14" s="136"/>
      <c r="D14" s="141"/>
      <c r="E14" s="137">
        <f ca="1">SUMIF('1'!B$8:B$211,Darbuotojai!C14,'1'!E$8:E$27)</f>
        <v>0</v>
      </c>
      <c r="F14" s="138"/>
      <c r="G14" s="142"/>
    </row>
    <row r="15" spans="1:7" x14ac:dyDescent="0.2">
      <c r="A15" s="241"/>
      <c r="B15" s="140" t="s">
        <v>17</v>
      </c>
      <c r="C15" s="136"/>
      <c r="D15" s="136"/>
      <c r="E15" s="137">
        <f ca="1">SUMIF('1'!B$8:B$211,Darbuotojai!C15,'1'!E$8:E$27)</f>
        <v>0</v>
      </c>
      <c r="F15" s="138"/>
      <c r="G15" s="142"/>
    </row>
    <row r="16" spans="1:7" x14ac:dyDescent="0.2">
      <c r="A16" s="241"/>
      <c r="B16" s="140" t="s">
        <v>18</v>
      </c>
      <c r="C16" s="136"/>
      <c r="D16" s="141"/>
      <c r="E16" s="137">
        <f ca="1">SUMIF('1'!B$8:B$211,Darbuotojai!C16,'1'!E$8:E$27)</f>
        <v>0</v>
      </c>
      <c r="F16" s="138"/>
      <c r="G16" s="142"/>
    </row>
    <row r="17" spans="1:7" x14ac:dyDescent="0.2">
      <c r="A17" s="241"/>
      <c r="B17" s="140" t="s">
        <v>113</v>
      </c>
      <c r="C17" s="136"/>
      <c r="D17" s="136"/>
      <c r="E17" s="137">
        <f ca="1">SUMIF('1'!B$8:B$211,Darbuotojai!C17,'1'!E$8:E$27)</f>
        <v>0</v>
      </c>
      <c r="F17" s="138"/>
      <c r="G17" s="142"/>
    </row>
    <row r="18" spans="1:7" x14ac:dyDescent="0.2">
      <c r="A18" s="241"/>
      <c r="B18" s="140" t="s">
        <v>114</v>
      </c>
      <c r="C18" s="136"/>
      <c r="D18" s="141"/>
      <c r="E18" s="137">
        <f ca="1">SUMIF('1'!B$8:B$211,Darbuotojai!C18,'1'!E$8:E$27)</f>
        <v>0</v>
      </c>
      <c r="F18" s="138"/>
      <c r="G18" s="142"/>
    </row>
    <row r="19" spans="1:7" x14ac:dyDescent="0.2">
      <c r="A19" s="241"/>
      <c r="B19" s="140" t="s">
        <v>115</v>
      </c>
      <c r="C19" s="136"/>
      <c r="D19" s="136"/>
      <c r="E19" s="137">
        <f ca="1">SUMIF('1'!B$8:B$211,Darbuotojai!C19,'1'!E$8:E$27)</f>
        <v>0</v>
      </c>
      <c r="F19" s="138"/>
      <c r="G19" s="142"/>
    </row>
    <row r="20" spans="1:7" x14ac:dyDescent="0.2">
      <c r="A20" s="241"/>
      <c r="B20" s="140" t="s">
        <v>116</v>
      </c>
      <c r="C20" s="136"/>
      <c r="D20" s="141"/>
      <c r="E20" s="137">
        <f ca="1">SUMIF('1'!B$8:B$211,Darbuotojai!C20,'1'!E$8:E$27)</f>
        <v>0</v>
      </c>
      <c r="F20" s="138"/>
      <c r="G20" s="142"/>
    </row>
    <row r="21" spans="1:7" x14ac:dyDescent="0.2">
      <c r="A21" s="241"/>
      <c r="B21" s="140" t="s">
        <v>117</v>
      </c>
      <c r="C21" s="136"/>
      <c r="D21" s="136"/>
      <c r="E21" s="137">
        <f ca="1">SUMIF('1'!B$8:B$211,Darbuotojai!C21,'1'!E$8:E$27)</f>
        <v>0</v>
      </c>
      <c r="F21" s="138"/>
      <c r="G21" s="142"/>
    </row>
    <row r="22" spans="1:7" x14ac:dyDescent="0.2">
      <c r="A22" s="241"/>
      <c r="B22" s="140" t="s">
        <v>118</v>
      </c>
      <c r="C22" s="136"/>
      <c r="D22" s="141"/>
      <c r="E22" s="137">
        <f ca="1">SUMIF('1'!B$8:B$211,Darbuotojai!C22,'1'!E$8:E$27)</f>
        <v>0</v>
      </c>
      <c r="F22" s="138"/>
      <c r="G22" s="142"/>
    </row>
    <row r="23" spans="1:7" x14ac:dyDescent="0.2">
      <c r="A23" s="241"/>
      <c r="B23" s="140" t="s">
        <v>119</v>
      </c>
      <c r="C23" s="136"/>
      <c r="D23" s="136"/>
      <c r="E23" s="137">
        <f ca="1">SUMIF('1'!B$8:B$211,Darbuotojai!C23,'1'!E$8:E$27)</f>
        <v>0</v>
      </c>
      <c r="F23" s="138"/>
      <c r="G23" s="142"/>
    </row>
    <row r="24" spans="1:7" x14ac:dyDescent="0.2">
      <c r="A24" s="241"/>
      <c r="B24" s="140" t="s">
        <v>120</v>
      </c>
      <c r="C24" s="136"/>
      <c r="D24" s="141"/>
      <c r="E24" s="137">
        <f ca="1">SUMIF('1'!B$8:B$211,Darbuotojai!C24,'1'!E$8:E$27)</f>
        <v>0</v>
      </c>
      <c r="F24" s="138"/>
      <c r="G24" s="142"/>
    </row>
    <row r="25" spans="1:7" x14ac:dyDescent="0.2">
      <c r="A25" s="241"/>
      <c r="B25" s="140" t="s">
        <v>121</v>
      </c>
      <c r="C25" s="136"/>
      <c r="D25" s="136"/>
      <c r="E25" s="137">
        <f ca="1">SUMIF('1'!B$8:B$211,Darbuotojai!C25,'1'!E$8:E$27)</f>
        <v>0</v>
      </c>
      <c r="F25" s="138"/>
      <c r="G25" s="142"/>
    </row>
    <row r="26" spans="1:7" ht="13.2" thickBot="1" x14ac:dyDescent="0.25">
      <c r="A26" s="242"/>
      <c r="B26" s="143" t="s">
        <v>122</v>
      </c>
      <c r="C26" s="144"/>
      <c r="D26" s="144"/>
      <c r="E26" s="145">
        <f ca="1">SUMIF('1'!B$8:B$211,Darbuotojai!C26,'1'!E$8:E$27)</f>
        <v>0</v>
      </c>
      <c r="F26" s="146"/>
      <c r="G26" s="147"/>
    </row>
    <row r="27" spans="1:7" x14ac:dyDescent="0.2">
      <c r="A27" s="240" t="s">
        <v>205</v>
      </c>
      <c r="B27" s="135" t="s">
        <v>20</v>
      </c>
      <c r="C27" s="136"/>
      <c r="D27" s="136"/>
      <c r="E27" s="137">
        <f ca="1">SUMIF('2'!B$8:B$211,Darbuotojai!C27,'2'!E$8:E$27)</f>
        <v>0</v>
      </c>
      <c r="F27" s="138"/>
      <c r="G27" s="148"/>
    </row>
    <row r="28" spans="1:7" x14ac:dyDescent="0.2">
      <c r="A28" s="241"/>
      <c r="B28" s="140" t="s">
        <v>21</v>
      </c>
      <c r="C28" s="141"/>
      <c r="D28" s="141"/>
      <c r="E28" s="137">
        <f ca="1">SUMIF('2'!B$8:B$211,Darbuotojai!C28,'2'!E$8:E$27)</f>
        <v>0</v>
      </c>
      <c r="F28" s="149"/>
      <c r="G28" s="142"/>
    </row>
    <row r="29" spans="1:7" x14ac:dyDescent="0.2">
      <c r="A29" s="241"/>
      <c r="B29" s="140" t="s">
        <v>22</v>
      </c>
      <c r="C29" s="136"/>
      <c r="D29" s="141"/>
      <c r="E29" s="137">
        <f ca="1">SUMIF('2'!B$8:B$211,Darbuotojai!C29,'2'!E$8:E$27)</f>
        <v>0</v>
      </c>
      <c r="F29" s="149"/>
      <c r="G29" s="142"/>
    </row>
    <row r="30" spans="1:7" x14ac:dyDescent="0.2">
      <c r="A30" s="241"/>
      <c r="B30" s="140" t="s">
        <v>23</v>
      </c>
      <c r="C30" s="141"/>
      <c r="D30" s="141"/>
      <c r="E30" s="137">
        <f ca="1">SUMIF('2'!B$8:B$211,Darbuotojai!C30,'2'!E$8:E$27)</f>
        <v>0</v>
      </c>
      <c r="F30" s="149"/>
      <c r="G30" s="142"/>
    </row>
    <row r="31" spans="1:7" x14ac:dyDescent="0.2">
      <c r="A31" s="241"/>
      <c r="B31" s="140" t="s">
        <v>24</v>
      </c>
      <c r="C31" s="136"/>
      <c r="D31" s="141"/>
      <c r="E31" s="137">
        <f ca="1">SUMIF('2'!B$8:B$211,Darbuotojai!C31,'2'!E$8:E$27)</f>
        <v>0</v>
      </c>
      <c r="F31" s="149"/>
      <c r="G31" s="142"/>
    </row>
    <row r="32" spans="1:7" x14ac:dyDescent="0.2">
      <c r="A32" s="241"/>
      <c r="B32" s="140" t="s">
        <v>25</v>
      </c>
      <c r="C32" s="141"/>
      <c r="D32" s="141"/>
      <c r="E32" s="137">
        <f ca="1">SUMIF('2'!B$8:B$211,Darbuotojai!C32,'2'!E$8:E$27)</f>
        <v>0</v>
      </c>
      <c r="F32" s="149"/>
      <c r="G32" s="142"/>
    </row>
    <row r="33" spans="1:7" x14ac:dyDescent="0.2">
      <c r="A33" s="241"/>
      <c r="B33" s="140" t="s">
        <v>26</v>
      </c>
      <c r="C33" s="136"/>
      <c r="D33" s="141"/>
      <c r="E33" s="137">
        <f ca="1">SUMIF('2'!B$8:B$211,Darbuotojai!C33,'2'!E$8:E$27)</f>
        <v>0</v>
      </c>
      <c r="F33" s="149"/>
      <c r="G33" s="142"/>
    </row>
    <row r="34" spans="1:7" x14ac:dyDescent="0.2">
      <c r="A34" s="241"/>
      <c r="B34" s="140" t="s">
        <v>27</v>
      </c>
      <c r="C34" s="141"/>
      <c r="D34" s="141"/>
      <c r="E34" s="137">
        <f ca="1">SUMIF('2'!B$8:B$211,Darbuotojai!C34,'2'!E$8:E$27)</f>
        <v>0</v>
      </c>
      <c r="F34" s="149"/>
      <c r="G34" s="142"/>
    </row>
    <row r="35" spans="1:7" x14ac:dyDescent="0.2">
      <c r="A35" s="241"/>
      <c r="B35" s="140" t="s">
        <v>28</v>
      </c>
      <c r="C35" s="136"/>
      <c r="D35" s="141"/>
      <c r="E35" s="137">
        <f ca="1">SUMIF('2'!B$8:B$211,Darbuotojai!C35,'2'!E$8:E$27)</f>
        <v>0</v>
      </c>
      <c r="F35" s="149"/>
      <c r="G35" s="142"/>
    </row>
    <row r="36" spans="1:7" x14ac:dyDescent="0.2">
      <c r="A36" s="241"/>
      <c r="B36" s="140" t="s">
        <v>29</v>
      </c>
      <c r="C36" s="141"/>
      <c r="D36" s="141"/>
      <c r="E36" s="137">
        <f ca="1">SUMIF('2'!B$8:B$211,Darbuotojai!C36,'2'!E$8:E$27)</f>
        <v>0</v>
      </c>
      <c r="F36" s="149"/>
      <c r="G36" s="142"/>
    </row>
    <row r="37" spans="1:7" x14ac:dyDescent="0.2">
      <c r="A37" s="241"/>
      <c r="B37" s="140" t="s">
        <v>184</v>
      </c>
      <c r="C37" s="136"/>
      <c r="D37" s="141"/>
      <c r="E37" s="137">
        <f ca="1">SUMIF('2'!B$8:B$211,Darbuotojai!C37,'2'!E$8:E$27)</f>
        <v>0</v>
      </c>
      <c r="F37" s="149"/>
      <c r="G37" s="142"/>
    </row>
    <row r="38" spans="1:7" x14ac:dyDescent="0.2">
      <c r="A38" s="241"/>
      <c r="B38" s="140" t="s">
        <v>185</v>
      </c>
      <c r="C38" s="141"/>
      <c r="D38" s="141"/>
      <c r="E38" s="137">
        <f ca="1">SUMIF('2'!B$8:B$211,Darbuotojai!C38,'2'!E$8:E$27)</f>
        <v>0</v>
      </c>
      <c r="F38" s="149"/>
      <c r="G38" s="142"/>
    </row>
    <row r="39" spans="1:7" x14ac:dyDescent="0.2">
      <c r="A39" s="241"/>
      <c r="B39" s="140" t="s">
        <v>186</v>
      </c>
      <c r="C39" s="136"/>
      <c r="D39" s="141"/>
      <c r="E39" s="137">
        <f ca="1">SUMIF('2'!B$8:B$211,Darbuotojai!C39,'2'!E$8:E$27)</f>
        <v>0</v>
      </c>
      <c r="F39" s="149"/>
      <c r="G39" s="142"/>
    </row>
    <row r="40" spans="1:7" x14ac:dyDescent="0.2">
      <c r="A40" s="241"/>
      <c r="B40" s="140" t="s">
        <v>187</v>
      </c>
      <c r="C40" s="141"/>
      <c r="D40" s="141"/>
      <c r="E40" s="137">
        <f ca="1">SUMIF('2'!B$8:B$211,Darbuotojai!C40,'2'!E$8:E$27)</f>
        <v>0</v>
      </c>
      <c r="F40" s="149"/>
      <c r="G40" s="142"/>
    </row>
    <row r="41" spans="1:7" x14ac:dyDescent="0.2">
      <c r="A41" s="241"/>
      <c r="B41" s="140" t="s">
        <v>188</v>
      </c>
      <c r="C41" s="136"/>
      <c r="D41" s="141"/>
      <c r="E41" s="137">
        <f ca="1">SUMIF('2'!B$8:B$211,Darbuotojai!C41,'2'!E$8:E$27)</f>
        <v>0</v>
      </c>
      <c r="F41" s="149"/>
      <c r="G41" s="142"/>
    </row>
    <row r="42" spans="1:7" x14ac:dyDescent="0.2">
      <c r="A42" s="241"/>
      <c r="B42" s="140" t="s">
        <v>189</v>
      </c>
      <c r="C42" s="141"/>
      <c r="D42" s="141"/>
      <c r="E42" s="137">
        <f ca="1">SUMIF('2'!B$8:B$211,Darbuotojai!C42,'2'!E$8:E$27)</f>
        <v>0</v>
      </c>
      <c r="F42" s="149"/>
      <c r="G42" s="142"/>
    </row>
    <row r="43" spans="1:7" x14ac:dyDescent="0.2">
      <c r="A43" s="241"/>
      <c r="B43" s="140" t="s">
        <v>190</v>
      </c>
      <c r="C43" s="136"/>
      <c r="D43" s="141"/>
      <c r="E43" s="137">
        <f ca="1">SUMIF('2'!B$8:B$211,Darbuotojai!C43,'2'!E$8:E$27)</f>
        <v>0</v>
      </c>
      <c r="F43" s="149"/>
      <c r="G43" s="142"/>
    </row>
    <row r="44" spans="1:7" x14ac:dyDescent="0.2">
      <c r="A44" s="241"/>
      <c r="B44" s="140" t="s">
        <v>191</v>
      </c>
      <c r="C44" s="141"/>
      <c r="D44" s="141"/>
      <c r="E44" s="137">
        <f ca="1">SUMIF('2'!B$8:B$211,Darbuotojai!C44,'2'!E$8:E$27)</f>
        <v>0</v>
      </c>
      <c r="F44" s="149"/>
      <c r="G44" s="142"/>
    </row>
    <row r="45" spans="1:7" x14ac:dyDescent="0.2">
      <c r="A45" s="241"/>
      <c r="B45" s="140" t="s">
        <v>192</v>
      </c>
      <c r="C45" s="136"/>
      <c r="D45" s="141"/>
      <c r="E45" s="137">
        <f ca="1">SUMIF('2'!B$8:B$211,Darbuotojai!C45,'2'!E$8:E$27)</f>
        <v>0</v>
      </c>
      <c r="F45" s="149"/>
      <c r="G45" s="142"/>
    </row>
    <row r="46" spans="1:7" ht="13.2" thickBot="1" x14ac:dyDescent="0.25">
      <c r="A46" s="242"/>
      <c r="B46" s="143" t="s">
        <v>193</v>
      </c>
      <c r="C46" s="141"/>
      <c r="D46" s="144"/>
      <c r="E46" s="137">
        <f ca="1">SUMIF('2'!B$8:B$211,Darbuotojai!C46,'2'!E$8:E$27)</f>
        <v>0</v>
      </c>
      <c r="F46" s="146"/>
      <c r="G46" s="147"/>
    </row>
    <row r="47" spans="1:7" ht="26.4" customHeight="1" x14ac:dyDescent="0.2">
      <c r="C47" s="238" t="s">
        <v>208</v>
      </c>
      <c r="D47" s="239"/>
      <c r="E47" s="239"/>
      <c r="F47" s="239"/>
      <c r="G47" s="239"/>
    </row>
  </sheetData>
  <sheetProtection algorithmName="SHA-512" hashValue="U/HIfyDDeiecBar+9BXZ2m00+AeKbiMQ245k3EW7snRnbVGHVYSTEUmmGVmkxX5TRg1UR2Pv9DPx3x5vWbTAWg==" saltValue="WYbjzlHOouXqNRoeCKFS6Q==" spinCount="100000" sheet="1" formatColumns="0" formatRows="0" insertHyperlinks="0"/>
  <protectedRanges>
    <protectedRange sqref="C7:D46 F7:G46 A7:A46" name="Diapazonas1"/>
  </protectedRanges>
  <mergeCells count="5">
    <mergeCell ref="B2:G2"/>
    <mergeCell ref="B4:G4"/>
    <mergeCell ref="C47:G47"/>
    <mergeCell ref="A7:A26"/>
    <mergeCell ref="A27:A46"/>
  </mergeCells>
  <phoneticPr fontId="3" type="noConversion"/>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3F860-47EA-4B65-BF13-D8FC0950936E}">
  <sheetPr>
    <tabColor theme="9"/>
  </sheetPr>
  <dimension ref="A2:F26"/>
  <sheetViews>
    <sheetView topLeftCell="B1" zoomScaleNormal="100" workbookViewId="0">
      <selection activeCell="C28" sqref="C28"/>
    </sheetView>
  </sheetViews>
  <sheetFormatPr defaultColWidth="8.88671875" defaultRowHeight="11.4" x14ac:dyDescent="0.2"/>
  <cols>
    <col min="1" max="1" width="15.109375" style="5" customWidth="1"/>
    <col min="2" max="2" width="17.44140625" style="5" customWidth="1"/>
    <col min="3" max="3" width="48.5546875" style="5" customWidth="1"/>
    <col min="4" max="4" width="7.77734375" style="5" customWidth="1"/>
    <col min="5" max="5" width="86.5546875" style="5" customWidth="1"/>
    <col min="6" max="6" width="37.5546875" style="5" customWidth="1"/>
    <col min="7" max="16384" width="8.88671875" style="5"/>
  </cols>
  <sheetData>
    <row r="2" spans="1:6" ht="36.6" customHeight="1" thickBot="1" x14ac:dyDescent="0.25">
      <c r="A2" s="150" t="s">
        <v>92</v>
      </c>
      <c r="B2" s="150" t="s">
        <v>196</v>
      </c>
      <c r="C2" s="150" t="s">
        <v>195</v>
      </c>
      <c r="D2" s="150" t="s">
        <v>201</v>
      </c>
      <c r="E2" s="150" t="s">
        <v>136</v>
      </c>
      <c r="F2" s="150" t="s">
        <v>395</v>
      </c>
    </row>
    <row r="3" spans="1:6" x14ac:dyDescent="0.2">
      <c r="A3" s="243" t="s">
        <v>202</v>
      </c>
      <c r="B3" s="151"/>
      <c r="C3" s="152"/>
      <c r="D3" s="153"/>
      <c r="E3" s="154"/>
      <c r="F3" s="154"/>
    </row>
    <row r="4" spans="1:6" x14ac:dyDescent="0.2">
      <c r="A4" s="243"/>
      <c r="B4" s="155"/>
      <c r="C4" s="42"/>
      <c r="D4" s="156"/>
      <c r="E4" s="157"/>
      <c r="F4" s="157"/>
    </row>
    <row r="5" spans="1:6" x14ac:dyDescent="0.2">
      <c r="A5" s="243"/>
      <c r="B5" s="155"/>
      <c r="C5" s="42"/>
      <c r="D5" s="156"/>
      <c r="E5" s="157"/>
      <c r="F5" s="157"/>
    </row>
    <row r="6" spans="1:6" x14ac:dyDescent="0.2">
      <c r="A6" s="243"/>
      <c r="B6" s="155"/>
      <c r="C6" s="42"/>
      <c r="D6" s="156"/>
      <c r="E6" s="157"/>
      <c r="F6" s="157"/>
    </row>
    <row r="7" spans="1:6" x14ac:dyDescent="0.2">
      <c r="A7" s="243"/>
      <c r="B7" s="155"/>
      <c r="C7" s="42"/>
      <c r="D7" s="156"/>
      <c r="E7" s="157"/>
      <c r="F7" s="157"/>
    </row>
    <row r="8" spans="1:6" x14ac:dyDescent="0.2">
      <c r="A8" s="243"/>
      <c r="B8" s="155"/>
      <c r="C8" s="42"/>
      <c r="D8" s="156"/>
      <c r="E8" s="157"/>
      <c r="F8" s="157"/>
    </row>
    <row r="9" spans="1:6" x14ac:dyDescent="0.2">
      <c r="A9" s="243"/>
      <c r="B9" s="155"/>
      <c r="C9" s="42"/>
      <c r="D9" s="156"/>
      <c r="E9" s="157"/>
      <c r="F9" s="157"/>
    </row>
    <row r="10" spans="1:6" x14ac:dyDescent="0.2">
      <c r="A10" s="243"/>
      <c r="B10" s="155"/>
      <c r="C10" s="42"/>
      <c r="D10" s="156"/>
      <c r="E10" s="157"/>
      <c r="F10" s="157"/>
    </row>
    <row r="11" spans="1:6" x14ac:dyDescent="0.2">
      <c r="A11" s="243"/>
      <c r="B11" s="155"/>
      <c r="C11" s="42"/>
      <c r="D11" s="156"/>
      <c r="E11" s="157"/>
      <c r="F11" s="157"/>
    </row>
    <row r="12" spans="1:6" x14ac:dyDescent="0.2">
      <c r="A12" s="243"/>
      <c r="B12" s="155"/>
      <c r="C12" s="42"/>
      <c r="D12" s="156"/>
      <c r="E12" s="157"/>
      <c r="F12" s="157"/>
    </row>
    <row r="13" spans="1:6" x14ac:dyDescent="0.2">
      <c r="A13" s="243"/>
      <c r="B13" s="155"/>
      <c r="C13" s="42"/>
      <c r="D13" s="156"/>
      <c r="E13" s="157"/>
      <c r="F13" s="157"/>
    </row>
    <row r="14" spans="1:6" ht="12" thickBot="1" x14ac:dyDescent="0.25">
      <c r="A14" s="244"/>
      <c r="B14" s="158"/>
      <c r="C14" s="159"/>
      <c r="D14" s="160"/>
      <c r="E14" s="161"/>
      <c r="F14" s="161"/>
    </row>
    <row r="15" spans="1:6" x14ac:dyDescent="0.2">
      <c r="A15" s="243" t="s">
        <v>203</v>
      </c>
      <c r="B15" s="151"/>
      <c r="C15" s="152"/>
      <c r="D15" s="153"/>
      <c r="E15" s="154"/>
      <c r="F15" s="154"/>
    </row>
    <row r="16" spans="1:6" x14ac:dyDescent="0.2">
      <c r="A16" s="243"/>
      <c r="B16" s="155"/>
      <c r="C16" s="42"/>
      <c r="D16" s="156"/>
      <c r="E16" s="157"/>
      <c r="F16" s="157"/>
    </row>
    <row r="17" spans="1:6" x14ac:dyDescent="0.2">
      <c r="A17" s="243"/>
      <c r="B17" s="155"/>
      <c r="C17" s="42"/>
      <c r="D17" s="156"/>
      <c r="E17" s="157"/>
      <c r="F17" s="157"/>
    </row>
    <row r="18" spans="1:6" x14ac:dyDescent="0.2">
      <c r="A18" s="243"/>
      <c r="B18" s="155"/>
      <c r="C18" s="42"/>
      <c r="D18" s="156"/>
      <c r="E18" s="157"/>
      <c r="F18" s="157"/>
    </row>
    <row r="19" spans="1:6" x14ac:dyDescent="0.2">
      <c r="A19" s="243"/>
      <c r="B19" s="155"/>
      <c r="C19" s="42"/>
      <c r="D19" s="156"/>
      <c r="E19" s="157"/>
      <c r="F19" s="157"/>
    </row>
    <row r="20" spans="1:6" x14ac:dyDescent="0.2">
      <c r="A20" s="243"/>
      <c r="B20" s="155"/>
      <c r="C20" s="42"/>
      <c r="D20" s="156"/>
      <c r="E20" s="157"/>
      <c r="F20" s="157"/>
    </row>
    <row r="21" spans="1:6" x14ac:dyDescent="0.2">
      <c r="A21" s="243"/>
      <c r="B21" s="155"/>
      <c r="C21" s="42"/>
      <c r="D21" s="156"/>
      <c r="E21" s="157"/>
      <c r="F21" s="157"/>
    </row>
    <row r="22" spans="1:6" x14ac:dyDescent="0.2">
      <c r="A22" s="243"/>
      <c r="B22" s="155"/>
      <c r="C22" s="42"/>
      <c r="D22" s="156"/>
      <c r="E22" s="157"/>
      <c r="F22" s="157"/>
    </row>
    <row r="23" spans="1:6" x14ac:dyDescent="0.2">
      <c r="A23" s="243"/>
      <c r="B23" s="155"/>
      <c r="C23" s="42"/>
      <c r="D23" s="156"/>
      <c r="E23" s="157"/>
      <c r="F23" s="157"/>
    </row>
    <row r="24" spans="1:6" x14ac:dyDescent="0.2">
      <c r="A24" s="243"/>
      <c r="B24" s="155"/>
      <c r="C24" s="42"/>
      <c r="D24" s="156"/>
      <c r="E24" s="157"/>
      <c r="F24" s="157"/>
    </row>
    <row r="25" spans="1:6" x14ac:dyDescent="0.2">
      <c r="A25" s="243"/>
      <c r="B25" s="155"/>
      <c r="C25" s="42"/>
      <c r="D25" s="156"/>
      <c r="E25" s="157"/>
      <c r="F25" s="157"/>
    </row>
    <row r="26" spans="1:6" ht="12" thickBot="1" x14ac:dyDescent="0.25">
      <c r="A26" s="244"/>
      <c r="B26" s="158"/>
      <c r="C26" s="159"/>
      <c r="D26" s="160"/>
      <c r="E26" s="161"/>
      <c r="F26" s="161"/>
    </row>
  </sheetData>
  <sheetProtection algorithmName="SHA-512" hashValue="8JLdioXDOlliolb8j59qKAEyEk0y3rSM8Q18hsDZ4Wd3l4mVJoLJNm7rwMKK0mX0BklaqP42kbzu9tMBQoj21w==" saltValue="NKZAkHX6fVp/UFVpZnkqKg==" spinCount="100000" sheet="1" objects="1" scenarios="1"/>
  <protectedRanges>
    <protectedRange sqref="B3:F26" name="Diapazonas1"/>
  </protectedRanges>
  <mergeCells count="2">
    <mergeCell ref="A15:A26"/>
    <mergeCell ref="A3:A14"/>
  </mergeCells>
  <pageMargins left="0.7" right="0.7" top="0.75" bottom="0.75" header="0.3" footer="0.3"/>
  <pageSetup paperSize="0" scale="4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274EABA-17FC-442F-AF89-41DE9A6E2BAB}">
          <x14:formula1>
            <xm:f>TPL!$B$9:$B$12</xm:f>
          </x14:formula1>
          <xm:sqref>D3:D26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EA3D6-BF5B-4C46-93E9-8A8167A67FCA}">
  <sheetPr>
    <tabColor theme="9"/>
  </sheetPr>
  <dimension ref="A1:Z33"/>
  <sheetViews>
    <sheetView topLeftCell="B3" zoomScale="85" zoomScaleNormal="85" workbookViewId="0">
      <selection activeCell="G24" sqref="G24"/>
    </sheetView>
  </sheetViews>
  <sheetFormatPr defaultColWidth="8.88671875" defaultRowHeight="11.4" x14ac:dyDescent="0.2"/>
  <cols>
    <col min="1" max="1" width="14.5546875" style="5" customWidth="1"/>
    <col min="2" max="2" width="9" style="5" customWidth="1"/>
    <col min="3" max="3" width="11.6640625" style="5" customWidth="1"/>
    <col min="4" max="4" width="18.21875" style="5" customWidth="1"/>
    <col min="5" max="5" width="11" style="5" customWidth="1"/>
    <col min="6" max="6" width="12.5546875" style="5" customWidth="1"/>
    <col min="7" max="26" width="9" style="5" customWidth="1"/>
    <col min="27" max="16384" width="8.88671875" style="5"/>
  </cols>
  <sheetData>
    <row r="1" spans="1:26" ht="12" thickBot="1" x14ac:dyDescent="0.25">
      <c r="A1" s="162"/>
      <c r="B1" s="162"/>
      <c r="C1" s="162"/>
      <c r="D1" s="162"/>
      <c r="E1" s="162"/>
      <c r="F1" s="162"/>
      <c r="G1" s="162"/>
      <c r="H1" s="162"/>
      <c r="I1" s="162"/>
      <c r="J1" s="162"/>
      <c r="K1" s="162"/>
      <c r="L1" s="162"/>
      <c r="M1" s="162"/>
      <c r="N1" s="162"/>
      <c r="O1" s="162"/>
      <c r="P1" s="162"/>
      <c r="Q1" s="162"/>
      <c r="R1" s="162"/>
      <c r="S1" s="162"/>
      <c r="T1" s="162"/>
      <c r="U1" s="162"/>
      <c r="V1" s="162"/>
      <c r="W1" s="162"/>
      <c r="X1" s="162"/>
      <c r="Y1" s="162"/>
      <c r="Z1" s="162"/>
    </row>
    <row r="2" spans="1:26" ht="16.8" customHeight="1" x14ac:dyDescent="0.2">
      <c r="A2" s="250" t="s">
        <v>204</v>
      </c>
      <c r="B2" s="252" t="s">
        <v>201</v>
      </c>
      <c r="C2" s="252" t="s">
        <v>196</v>
      </c>
      <c r="D2" s="252" t="s">
        <v>195</v>
      </c>
      <c r="E2" s="252" t="s">
        <v>138</v>
      </c>
      <c r="F2" s="254" t="s">
        <v>137</v>
      </c>
      <c r="G2" s="245" t="s">
        <v>198</v>
      </c>
      <c r="H2" s="246"/>
      <c r="I2" s="246"/>
      <c r="J2" s="246"/>
      <c r="K2" s="246"/>
      <c r="L2" s="246"/>
      <c r="M2" s="246"/>
      <c r="N2" s="246"/>
      <c r="O2" s="246"/>
      <c r="P2" s="246"/>
      <c r="Q2" s="246"/>
      <c r="R2" s="246"/>
      <c r="S2" s="246"/>
      <c r="T2" s="246"/>
      <c r="U2" s="246"/>
      <c r="V2" s="246"/>
      <c r="W2" s="246"/>
      <c r="X2" s="246"/>
      <c r="Y2" s="246"/>
      <c r="Z2" s="247"/>
    </row>
    <row r="3" spans="1:26" ht="99" customHeight="1" thickBot="1" x14ac:dyDescent="0.25">
      <c r="A3" s="251"/>
      <c r="B3" s="253"/>
      <c r="C3" s="253"/>
      <c r="D3" s="253" t="s">
        <v>195</v>
      </c>
      <c r="E3" s="253" t="s">
        <v>138</v>
      </c>
      <c r="F3" s="255" t="s">
        <v>137</v>
      </c>
      <c r="G3" s="163">
        <f>Darbuotojai!C7</f>
        <v>0</v>
      </c>
      <c r="H3" s="164">
        <f>Darbuotojai!C8</f>
        <v>0</v>
      </c>
      <c r="I3" s="164">
        <f>Darbuotojai!C9</f>
        <v>0</v>
      </c>
      <c r="J3" s="164">
        <f>Darbuotojai!C10</f>
        <v>0</v>
      </c>
      <c r="K3" s="164">
        <f>Darbuotojai!C11</f>
        <v>0</v>
      </c>
      <c r="L3" s="164">
        <f>Darbuotojai!C12</f>
        <v>0</v>
      </c>
      <c r="M3" s="164">
        <f>Darbuotojai!C13</f>
        <v>0</v>
      </c>
      <c r="N3" s="164">
        <f>Darbuotojai!C14</f>
        <v>0</v>
      </c>
      <c r="O3" s="164">
        <f>Darbuotojai!C15</f>
        <v>0</v>
      </c>
      <c r="P3" s="164">
        <f>Darbuotojai!C16</f>
        <v>0</v>
      </c>
      <c r="Q3" s="164">
        <f>Darbuotojai!C17</f>
        <v>0</v>
      </c>
      <c r="R3" s="164">
        <f>Darbuotojai!C18</f>
        <v>0</v>
      </c>
      <c r="S3" s="164">
        <f>Darbuotojai!C19</f>
        <v>0</v>
      </c>
      <c r="T3" s="164">
        <f>Darbuotojai!C20</f>
        <v>0</v>
      </c>
      <c r="U3" s="164">
        <f>Darbuotojai!C21</f>
        <v>0</v>
      </c>
      <c r="V3" s="164">
        <f>Darbuotojai!C22</f>
        <v>0</v>
      </c>
      <c r="W3" s="164">
        <f>Darbuotojai!C23</f>
        <v>0</v>
      </c>
      <c r="X3" s="164">
        <f>Darbuotojai!C24</f>
        <v>0</v>
      </c>
      <c r="Y3" s="164">
        <f>Darbuotojai!C25</f>
        <v>0</v>
      </c>
      <c r="Z3" s="165">
        <f>Darbuotojai!C26</f>
        <v>0</v>
      </c>
    </row>
    <row r="4" spans="1:26" x14ac:dyDescent="0.2">
      <c r="A4" s="259" t="s">
        <v>202</v>
      </c>
      <c r="B4" s="166" t="str">
        <f>IF(C4&gt;0,VLOOKUP(C4,Užduotys!B$3:D$14,3),"")</f>
        <v/>
      </c>
      <c r="C4" s="167"/>
      <c r="D4" s="168" t="str">
        <f>IF(C4&gt;0,VLOOKUP(C4,Užduotys!B$3:D$14,2),"")</f>
        <v/>
      </c>
      <c r="E4" s="167"/>
      <c r="F4" s="169"/>
      <c r="G4" s="170"/>
      <c r="H4" s="171"/>
      <c r="I4" s="171"/>
      <c r="J4" s="171"/>
      <c r="K4" s="171"/>
      <c r="L4" s="171"/>
      <c r="M4" s="171"/>
      <c r="N4" s="171"/>
      <c r="O4" s="171"/>
      <c r="P4" s="171"/>
      <c r="Q4" s="171"/>
      <c r="R4" s="171"/>
      <c r="S4" s="171"/>
      <c r="T4" s="171"/>
      <c r="U4" s="171"/>
      <c r="V4" s="171"/>
      <c r="W4" s="171"/>
      <c r="X4" s="171"/>
      <c r="Y4" s="171"/>
      <c r="Z4" s="172"/>
    </row>
    <row r="5" spans="1:26" x14ac:dyDescent="0.2">
      <c r="A5" s="260"/>
      <c r="B5" s="166" t="str">
        <f>IF(C5&gt;0,VLOOKUP(C5,Užduotys!B$3:D$14,3),"")</f>
        <v/>
      </c>
      <c r="C5" s="167"/>
      <c r="D5" s="168" t="str">
        <f>IF(C5&gt;0,VLOOKUP(C5,Užduotys!B$3:D$14,2),"")</f>
        <v/>
      </c>
      <c r="E5" s="173"/>
      <c r="F5" s="174"/>
      <c r="G5" s="170"/>
      <c r="H5" s="171"/>
      <c r="I5" s="175"/>
      <c r="J5" s="171"/>
      <c r="K5" s="175"/>
      <c r="L5" s="175"/>
      <c r="M5" s="175"/>
      <c r="N5" s="175"/>
      <c r="O5" s="175"/>
      <c r="P5" s="175"/>
      <c r="Q5" s="175"/>
      <c r="R5" s="175"/>
      <c r="S5" s="175"/>
      <c r="T5" s="175"/>
      <c r="U5" s="175"/>
      <c r="V5" s="175"/>
      <c r="W5" s="175"/>
      <c r="X5" s="175"/>
      <c r="Y5" s="175"/>
      <c r="Z5" s="176"/>
    </row>
    <row r="6" spans="1:26" x14ac:dyDescent="0.2">
      <c r="A6" s="260"/>
      <c r="B6" s="166" t="str">
        <f>IF(C6&gt;0,VLOOKUP(C6,Užduotys!B$3:D$14,3),"")</f>
        <v/>
      </c>
      <c r="C6" s="167"/>
      <c r="D6" s="168" t="str">
        <f>IF(C6&gt;0,VLOOKUP(C6,Užduotys!B$3:D$14,2),"")</f>
        <v/>
      </c>
      <c r="E6" s="173"/>
      <c r="F6" s="174"/>
      <c r="G6" s="170"/>
      <c r="H6" s="171"/>
      <c r="I6" s="175"/>
      <c r="J6" s="171"/>
      <c r="K6" s="175"/>
      <c r="L6" s="175"/>
      <c r="M6" s="175"/>
      <c r="N6" s="175"/>
      <c r="O6" s="175"/>
      <c r="P6" s="175"/>
      <c r="Q6" s="175"/>
      <c r="R6" s="175"/>
      <c r="S6" s="175"/>
      <c r="T6" s="175"/>
      <c r="U6" s="175"/>
      <c r="V6" s="175"/>
      <c r="W6" s="175"/>
      <c r="X6" s="175"/>
      <c r="Y6" s="175"/>
      <c r="Z6" s="176"/>
    </row>
    <row r="7" spans="1:26" x14ac:dyDescent="0.2">
      <c r="A7" s="260"/>
      <c r="B7" s="166" t="str">
        <f>IF(C7&gt;0,VLOOKUP(C7,Užduotys!B$3:D$14,3),"")</f>
        <v/>
      </c>
      <c r="C7" s="167"/>
      <c r="D7" s="168" t="str">
        <f>IF(C7&gt;0,VLOOKUP(C7,Užduotys!B$3:D$14,2),"")</f>
        <v/>
      </c>
      <c r="E7" s="173"/>
      <c r="F7" s="174"/>
      <c r="G7" s="170"/>
      <c r="H7" s="171"/>
      <c r="I7" s="175"/>
      <c r="J7" s="171"/>
      <c r="K7" s="175"/>
      <c r="L7" s="175"/>
      <c r="M7" s="175"/>
      <c r="N7" s="175"/>
      <c r="O7" s="175"/>
      <c r="P7" s="175"/>
      <c r="Q7" s="175"/>
      <c r="R7" s="175"/>
      <c r="S7" s="175"/>
      <c r="T7" s="175"/>
      <c r="U7" s="175"/>
      <c r="V7" s="175"/>
      <c r="W7" s="175"/>
      <c r="X7" s="175"/>
      <c r="Y7" s="175"/>
      <c r="Z7" s="176"/>
    </row>
    <row r="8" spans="1:26" x14ac:dyDescent="0.2">
      <c r="A8" s="260"/>
      <c r="B8" s="166" t="str">
        <f>IF(C8&gt;0,VLOOKUP(C8,Užduotys!B$3:D$14,3),"")</f>
        <v/>
      </c>
      <c r="C8" s="167"/>
      <c r="D8" s="168" t="str">
        <f>IF(C8&gt;0,VLOOKUP(C8,Užduotys!B$3:D$14,2),"")</f>
        <v/>
      </c>
      <c r="E8" s="173"/>
      <c r="F8" s="174"/>
      <c r="G8" s="170"/>
      <c r="H8" s="171"/>
      <c r="I8" s="175"/>
      <c r="J8" s="171"/>
      <c r="K8" s="175"/>
      <c r="L8" s="175"/>
      <c r="M8" s="175"/>
      <c r="N8" s="175"/>
      <c r="O8" s="175"/>
      <c r="P8" s="175"/>
      <c r="Q8" s="175"/>
      <c r="R8" s="175"/>
      <c r="S8" s="175"/>
      <c r="T8" s="175"/>
      <c r="U8" s="175"/>
      <c r="V8" s="175"/>
      <c r="W8" s="175"/>
      <c r="X8" s="175"/>
      <c r="Y8" s="175"/>
      <c r="Z8" s="176"/>
    </row>
    <row r="9" spans="1:26" x14ac:dyDescent="0.2">
      <c r="A9" s="260"/>
      <c r="B9" s="166" t="str">
        <f>IF(C9&gt;0,VLOOKUP(C9,Užduotys!B$3:D$14,3),"")</f>
        <v/>
      </c>
      <c r="C9" s="167"/>
      <c r="D9" s="168" t="str">
        <f>IF(C9&gt;0,VLOOKUP(C9,Užduotys!B$3:D$14,2),"")</f>
        <v/>
      </c>
      <c r="E9" s="173"/>
      <c r="F9" s="174"/>
      <c r="G9" s="170"/>
      <c r="H9" s="171"/>
      <c r="I9" s="175"/>
      <c r="J9" s="171"/>
      <c r="K9" s="175"/>
      <c r="L9" s="175"/>
      <c r="M9" s="175"/>
      <c r="N9" s="175"/>
      <c r="O9" s="175"/>
      <c r="P9" s="175"/>
      <c r="Q9" s="175"/>
      <c r="R9" s="175"/>
      <c r="S9" s="175"/>
      <c r="T9" s="175"/>
      <c r="U9" s="175"/>
      <c r="V9" s="175"/>
      <c r="W9" s="175"/>
      <c r="X9" s="175"/>
      <c r="Y9" s="175"/>
      <c r="Z9" s="176"/>
    </row>
    <row r="10" spans="1:26" x14ac:dyDescent="0.2">
      <c r="A10" s="260"/>
      <c r="B10" s="166" t="str">
        <f>IF(C10&gt;0,VLOOKUP(C10,Užduotys!B$3:D$14,3),"")</f>
        <v/>
      </c>
      <c r="C10" s="167"/>
      <c r="D10" s="168" t="str">
        <f>IF(C10&gt;0,VLOOKUP(C10,Užduotys!B$3:D$14,2),"")</f>
        <v/>
      </c>
      <c r="E10" s="173"/>
      <c r="F10" s="174"/>
      <c r="G10" s="170"/>
      <c r="H10" s="171"/>
      <c r="I10" s="175"/>
      <c r="J10" s="171"/>
      <c r="K10" s="175"/>
      <c r="L10" s="175"/>
      <c r="M10" s="175"/>
      <c r="N10" s="175"/>
      <c r="O10" s="175"/>
      <c r="P10" s="175"/>
      <c r="Q10" s="175"/>
      <c r="R10" s="175"/>
      <c r="S10" s="175"/>
      <c r="T10" s="175"/>
      <c r="U10" s="175"/>
      <c r="V10" s="175"/>
      <c r="W10" s="175"/>
      <c r="X10" s="175"/>
      <c r="Y10" s="175"/>
      <c r="Z10" s="176"/>
    </row>
    <row r="11" spans="1:26" x14ac:dyDescent="0.2">
      <c r="A11" s="260"/>
      <c r="B11" s="166" t="str">
        <f>IF(C11&gt;0,VLOOKUP(C11,Užduotys!B$3:D$14,3),"")</f>
        <v/>
      </c>
      <c r="C11" s="167"/>
      <c r="D11" s="168" t="str">
        <f>IF(C11&gt;0,VLOOKUP(C11,Užduotys!B$3:D$14,2),"")</f>
        <v/>
      </c>
      <c r="E11" s="173"/>
      <c r="F11" s="174"/>
      <c r="G11" s="170"/>
      <c r="H11" s="171"/>
      <c r="I11" s="175"/>
      <c r="J11" s="171"/>
      <c r="K11" s="175"/>
      <c r="L11" s="175"/>
      <c r="M11" s="175"/>
      <c r="N11" s="175"/>
      <c r="O11" s="175"/>
      <c r="P11" s="175"/>
      <c r="Q11" s="175"/>
      <c r="R11" s="175"/>
      <c r="S11" s="175"/>
      <c r="T11" s="175"/>
      <c r="U11" s="175"/>
      <c r="V11" s="175"/>
      <c r="W11" s="175"/>
      <c r="X11" s="175"/>
      <c r="Y11" s="175"/>
      <c r="Z11" s="176"/>
    </row>
    <row r="12" spans="1:26" x14ac:dyDescent="0.2">
      <c r="A12" s="260"/>
      <c r="B12" s="166" t="str">
        <f>IF(C12&gt;0,VLOOKUP(C12,Užduotys!B$3:D$14,3),"")</f>
        <v/>
      </c>
      <c r="C12" s="167"/>
      <c r="D12" s="168" t="str">
        <f>IF(C12&gt;0,VLOOKUP(C12,Užduotys!B$3:D$14,2),"")</f>
        <v/>
      </c>
      <c r="E12" s="173"/>
      <c r="F12" s="174"/>
      <c r="G12" s="170"/>
      <c r="H12" s="171"/>
      <c r="I12" s="175"/>
      <c r="J12" s="171"/>
      <c r="K12" s="175"/>
      <c r="L12" s="175"/>
      <c r="M12" s="175"/>
      <c r="N12" s="175"/>
      <c r="O12" s="175"/>
      <c r="P12" s="175"/>
      <c r="Q12" s="175"/>
      <c r="R12" s="175"/>
      <c r="S12" s="175"/>
      <c r="T12" s="175"/>
      <c r="U12" s="175"/>
      <c r="V12" s="175"/>
      <c r="W12" s="175"/>
      <c r="X12" s="175"/>
      <c r="Y12" s="175"/>
      <c r="Z12" s="176"/>
    </row>
    <row r="13" spans="1:26" x14ac:dyDescent="0.2">
      <c r="A13" s="260"/>
      <c r="B13" s="166" t="str">
        <f>IF(C13&gt;0,VLOOKUP(C13,Užduotys!B$3:D$14,3),"")</f>
        <v/>
      </c>
      <c r="C13" s="167"/>
      <c r="D13" s="168" t="str">
        <f>IF(C13&gt;0,VLOOKUP(C13,Užduotys!B$3:D$14,2),"")</f>
        <v/>
      </c>
      <c r="E13" s="173"/>
      <c r="F13" s="174"/>
      <c r="G13" s="170"/>
      <c r="H13" s="171"/>
      <c r="I13" s="175"/>
      <c r="J13" s="171"/>
      <c r="K13" s="175"/>
      <c r="L13" s="175"/>
      <c r="M13" s="175"/>
      <c r="N13" s="175"/>
      <c r="O13" s="175"/>
      <c r="P13" s="175"/>
      <c r="Q13" s="175"/>
      <c r="R13" s="175"/>
      <c r="S13" s="175"/>
      <c r="T13" s="175"/>
      <c r="U13" s="175"/>
      <c r="V13" s="175"/>
      <c r="W13" s="175"/>
      <c r="X13" s="175"/>
      <c r="Y13" s="175"/>
      <c r="Z13" s="176"/>
    </row>
    <row r="14" spans="1:26" x14ac:dyDescent="0.2">
      <c r="A14" s="260"/>
      <c r="B14" s="166" t="str">
        <f>IF(C14&gt;0,VLOOKUP(C14,Užduotys!B$3:D$14,3),"")</f>
        <v/>
      </c>
      <c r="C14" s="167"/>
      <c r="D14" s="168" t="str">
        <f>IF(C14&gt;0,VLOOKUP(C14,Užduotys!B$3:D$14,2),"")</f>
        <v/>
      </c>
      <c r="E14" s="173"/>
      <c r="F14" s="174"/>
      <c r="G14" s="170"/>
      <c r="H14" s="171"/>
      <c r="I14" s="175"/>
      <c r="J14" s="171"/>
      <c r="K14" s="175"/>
      <c r="L14" s="175"/>
      <c r="M14" s="175"/>
      <c r="N14" s="175"/>
      <c r="O14" s="175"/>
      <c r="P14" s="175"/>
      <c r="Q14" s="175"/>
      <c r="R14" s="175"/>
      <c r="S14" s="175"/>
      <c r="T14" s="175"/>
      <c r="U14" s="175"/>
      <c r="V14" s="175"/>
      <c r="W14" s="175"/>
      <c r="X14" s="175"/>
      <c r="Y14" s="175"/>
      <c r="Z14" s="176"/>
    </row>
    <row r="15" spans="1:26" x14ac:dyDescent="0.2">
      <c r="A15" s="260"/>
      <c r="B15" s="166" t="str">
        <f>IF(C15&gt;0,VLOOKUP(C15,Užduotys!B$3:D$14,3),"")</f>
        <v/>
      </c>
      <c r="C15" s="167"/>
      <c r="D15" s="168" t="str">
        <f>IF(C15&gt;0,VLOOKUP(C15,Užduotys!B$3:D$14,2),"")</f>
        <v/>
      </c>
      <c r="E15" s="173"/>
      <c r="F15" s="174"/>
      <c r="G15" s="170"/>
      <c r="H15" s="171"/>
      <c r="I15" s="175"/>
      <c r="J15" s="171"/>
      <c r="K15" s="175"/>
      <c r="L15" s="175"/>
      <c r="M15" s="175"/>
      <c r="N15" s="175"/>
      <c r="O15" s="175"/>
      <c r="P15" s="175"/>
      <c r="Q15" s="175"/>
      <c r="R15" s="175"/>
      <c r="S15" s="175"/>
      <c r="T15" s="175"/>
      <c r="U15" s="175"/>
      <c r="V15" s="175"/>
      <c r="W15" s="175"/>
      <c r="X15" s="175"/>
      <c r="Y15" s="175"/>
      <c r="Z15" s="176"/>
    </row>
    <row r="16" spans="1:26" ht="12" thickBot="1" x14ac:dyDescent="0.25">
      <c r="A16" s="256" t="s">
        <v>135</v>
      </c>
      <c r="B16" s="257"/>
      <c r="C16" s="257"/>
      <c r="D16" s="257"/>
      <c r="E16" s="257"/>
      <c r="F16" s="258"/>
      <c r="G16" s="177">
        <f>SUM(G4:G15)</f>
        <v>0</v>
      </c>
      <c r="H16" s="178">
        <f t="shared" ref="H16:Z16" si="0">SUM(H4:H15)</f>
        <v>0</v>
      </c>
      <c r="I16" s="179">
        <f t="shared" si="0"/>
        <v>0</v>
      </c>
      <c r="J16" s="179">
        <f t="shared" si="0"/>
        <v>0</v>
      </c>
      <c r="K16" s="180">
        <f t="shared" si="0"/>
        <v>0</v>
      </c>
      <c r="L16" s="178">
        <f t="shared" si="0"/>
        <v>0</v>
      </c>
      <c r="M16" s="180">
        <f t="shared" si="0"/>
        <v>0</v>
      </c>
      <c r="N16" s="180">
        <f t="shared" si="0"/>
        <v>0</v>
      </c>
      <c r="O16" s="178">
        <f t="shared" si="0"/>
        <v>0</v>
      </c>
      <c r="P16" s="179">
        <f t="shared" si="0"/>
        <v>0</v>
      </c>
      <c r="Q16" s="179">
        <f t="shared" si="0"/>
        <v>0</v>
      </c>
      <c r="R16" s="179">
        <f t="shared" si="0"/>
        <v>0</v>
      </c>
      <c r="S16" s="180">
        <f t="shared" si="0"/>
        <v>0</v>
      </c>
      <c r="T16" s="178">
        <f t="shared" si="0"/>
        <v>0</v>
      </c>
      <c r="U16" s="180">
        <f t="shared" si="0"/>
        <v>0</v>
      </c>
      <c r="V16" s="178">
        <f t="shared" si="0"/>
        <v>0</v>
      </c>
      <c r="W16" s="179">
        <f t="shared" si="0"/>
        <v>0</v>
      </c>
      <c r="X16" s="179">
        <f t="shared" si="0"/>
        <v>0</v>
      </c>
      <c r="Y16" s="179">
        <f t="shared" si="0"/>
        <v>0</v>
      </c>
      <c r="Z16" s="181">
        <f t="shared" si="0"/>
        <v>0</v>
      </c>
    </row>
    <row r="17" spans="1:26" ht="12" thickBot="1" x14ac:dyDescent="0.25">
      <c r="A17" s="182"/>
      <c r="B17" s="183"/>
      <c r="C17" s="183"/>
      <c r="D17" s="183"/>
      <c r="E17" s="183"/>
      <c r="F17" s="183"/>
      <c r="G17" s="183"/>
      <c r="H17" s="183"/>
      <c r="I17" s="183"/>
      <c r="J17" s="183"/>
      <c r="K17" s="183"/>
      <c r="L17" s="183"/>
      <c r="M17" s="183"/>
      <c r="N17" s="183"/>
      <c r="O17" s="183"/>
      <c r="P17" s="183"/>
      <c r="Q17" s="183"/>
      <c r="R17" s="183"/>
      <c r="S17" s="183"/>
      <c r="T17" s="183"/>
      <c r="U17" s="183"/>
      <c r="V17" s="183"/>
      <c r="W17" s="183"/>
      <c r="X17" s="183"/>
      <c r="Y17" s="183"/>
      <c r="Z17" s="183"/>
    </row>
    <row r="18" spans="1:26" ht="18.600000000000001" customHeight="1" x14ac:dyDescent="0.2">
      <c r="A18" s="250" t="s">
        <v>204</v>
      </c>
      <c r="B18" s="252" t="s">
        <v>201</v>
      </c>
      <c r="C18" s="252" t="s">
        <v>196</v>
      </c>
      <c r="D18" s="252" t="s">
        <v>195</v>
      </c>
      <c r="E18" s="252" t="s">
        <v>138</v>
      </c>
      <c r="F18" s="254" t="s">
        <v>137</v>
      </c>
      <c r="G18" s="248" t="s">
        <v>134</v>
      </c>
      <c r="H18" s="248"/>
      <c r="I18" s="248"/>
      <c r="J18" s="248"/>
      <c r="K18" s="248"/>
      <c r="L18" s="248"/>
      <c r="M18" s="248"/>
      <c r="N18" s="248"/>
      <c r="O18" s="248"/>
      <c r="P18" s="248"/>
      <c r="Q18" s="248"/>
      <c r="R18" s="248"/>
      <c r="S18" s="248"/>
      <c r="T18" s="248"/>
      <c r="U18" s="248"/>
      <c r="V18" s="248"/>
      <c r="W18" s="248"/>
      <c r="X18" s="248"/>
      <c r="Y18" s="248"/>
      <c r="Z18" s="249"/>
    </row>
    <row r="19" spans="1:26" ht="98.4" customHeight="1" thickBot="1" x14ac:dyDescent="0.25">
      <c r="A19" s="251"/>
      <c r="B19" s="253"/>
      <c r="C19" s="253"/>
      <c r="D19" s="253" t="s">
        <v>195</v>
      </c>
      <c r="E19" s="253" t="s">
        <v>138</v>
      </c>
      <c r="F19" s="255" t="s">
        <v>137</v>
      </c>
      <c r="G19" s="163">
        <f>Darbuotojai!C27</f>
        <v>0</v>
      </c>
      <c r="H19" s="164">
        <f>Darbuotojai!C28</f>
        <v>0</v>
      </c>
      <c r="I19" s="164">
        <f>Darbuotojai!C29</f>
        <v>0</v>
      </c>
      <c r="J19" s="164">
        <f>Darbuotojai!C30</f>
        <v>0</v>
      </c>
      <c r="K19" s="164">
        <f>Darbuotojai!C31</f>
        <v>0</v>
      </c>
      <c r="L19" s="164">
        <f>Darbuotojai!C32</f>
        <v>0</v>
      </c>
      <c r="M19" s="164">
        <f>Darbuotojai!C33</f>
        <v>0</v>
      </c>
      <c r="N19" s="164">
        <f>Darbuotojai!C34</f>
        <v>0</v>
      </c>
      <c r="O19" s="164">
        <f>Darbuotojai!C35</f>
        <v>0</v>
      </c>
      <c r="P19" s="164">
        <f>Darbuotojai!C36</f>
        <v>0</v>
      </c>
      <c r="Q19" s="164">
        <f>Darbuotojai!C37</f>
        <v>0</v>
      </c>
      <c r="R19" s="164">
        <f>Darbuotojai!C38</f>
        <v>0</v>
      </c>
      <c r="S19" s="164">
        <f>Darbuotojai!C39</f>
        <v>0</v>
      </c>
      <c r="T19" s="164">
        <f>Darbuotojai!C40</f>
        <v>0</v>
      </c>
      <c r="U19" s="164">
        <f>Darbuotojai!C41</f>
        <v>0</v>
      </c>
      <c r="V19" s="164">
        <f>Darbuotojai!C42</f>
        <v>0</v>
      </c>
      <c r="W19" s="164">
        <f>Darbuotojai!C43</f>
        <v>0</v>
      </c>
      <c r="X19" s="164">
        <f>Darbuotojai!C44</f>
        <v>0</v>
      </c>
      <c r="Y19" s="164">
        <f>Darbuotojai!C45</f>
        <v>0</v>
      </c>
      <c r="Z19" s="165">
        <f>Darbuotojai!C46</f>
        <v>0</v>
      </c>
    </row>
    <row r="20" spans="1:26" x14ac:dyDescent="0.2">
      <c r="A20" s="260" t="s">
        <v>203</v>
      </c>
      <c r="B20" s="166" t="str">
        <f>IF(C20&gt;0,VLOOKUP(C20,Užduotys!B$15:D$26,3),"")</f>
        <v/>
      </c>
      <c r="C20" s="167"/>
      <c r="D20" s="168" t="str">
        <f>IF(C20&gt;0,VLOOKUP(C20,Užduotys!B15:D26,2),"")</f>
        <v/>
      </c>
      <c r="E20" s="167"/>
      <c r="F20" s="169"/>
      <c r="G20" s="170"/>
      <c r="H20" s="171"/>
      <c r="I20" s="171"/>
      <c r="J20" s="171"/>
      <c r="K20" s="171"/>
      <c r="L20" s="171"/>
      <c r="M20" s="171"/>
      <c r="N20" s="171"/>
      <c r="O20" s="171"/>
      <c r="P20" s="171"/>
      <c r="Q20" s="171"/>
      <c r="R20" s="171"/>
      <c r="S20" s="171"/>
      <c r="T20" s="171"/>
      <c r="U20" s="171"/>
      <c r="V20" s="171"/>
      <c r="W20" s="171"/>
      <c r="X20" s="171"/>
      <c r="Y20" s="171"/>
      <c r="Z20" s="172"/>
    </row>
    <row r="21" spans="1:26" x14ac:dyDescent="0.2">
      <c r="A21" s="260"/>
      <c r="B21" s="166" t="str">
        <f>IF(C21&gt;0,VLOOKUP(C21,Užduotys!B$15:D$26,3),"")</f>
        <v/>
      </c>
      <c r="C21" s="173"/>
      <c r="D21" s="168" t="str">
        <f>IF(C21&gt;0,VLOOKUP(C21,Užduotys!B16:D27,2),"")</f>
        <v/>
      </c>
      <c r="E21" s="173"/>
      <c r="F21" s="174"/>
      <c r="G21" s="184"/>
      <c r="H21" s="175"/>
      <c r="I21" s="175"/>
      <c r="J21" s="175"/>
      <c r="K21" s="175"/>
      <c r="L21" s="175"/>
      <c r="M21" s="175"/>
      <c r="N21" s="175"/>
      <c r="O21" s="175"/>
      <c r="P21" s="175"/>
      <c r="Q21" s="175"/>
      <c r="R21" s="175"/>
      <c r="S21" s="175"/>
      <c r="T21" s="175"/>
      <c r="U21" s="175"/>
      <c r="V21" s="175"/>
      <c r="W21" s="175"/>
      <c r="X21" s="175"/>
      <c r="Y21" s="175"/>
      <c r="Z21" s="176"/>
    </row>
    <row r="22" spans="1:26" x14ac:dyDescent="0.2">
      <c r="A22" s="260"/>
      <c r="B22" s="166" t="str">
        <f>IF(C22&gt;0,VLOOKUP(C22,Užduotys!B$15:D$26,3),"")</f>
        <v/>
      </c>
      <c r="C22" s="173"/>
      <c r="D22" s="168" t="str">
        <f>IF(C22&gt;0,VLOOKUP(C22,Užduotys!B17:D28,2),"")</f>
        <v/>
      </c>
      <c r="E22" s="173"/>
      <c r="F22" s="174"/>
      <c r="G22" s="184"/>
      <c r="H22" s="175"/>
      <c r="I22" s="175"/>
      <c r="J22" s="175"/>
      <c r="K22" s="175"/>
      <c r="L22" s="175"/>
      <c r="M22" s="175"/>
      <c r="N22" s="175"/>
      <c r="O22" s="175"/>
      <c r="P22" s="175"/>
      <c r="Q22" s="175"/>
      <c r="R22" s="175"/>
      <c r="S22" s="175"/>
      <c r="T22" s="175"/>
      <c r="U22" s="175"/>
      <c r="V22" s="175"/>
      <c r="W22" s="175"/>
      <c r="X22" s="175"/>
      <c r="Y22" s="175"/>
      <c r="Z22" s="176"/>
    </row>
    <row r="23" spans="1:26" x14ac:dyDescent="0.2">
      <c r="A23" s="260"/>
      <c r="B23" s="166" t="str">
        <f>IF(C23&gt;0,VLOOKUP(C23,Užduotys!B$15:D$26,3),"")</f>
        <v/>
      </c>
      <c r="C23" s="173"/>
      <c r="D23" s="168" t="str">
        <f>IF(C23&gt;0,VLOOKUP(C23,Užduotys!B18:D29,2),"")</f>
        <v/>
      </c>
      <c r="E23" s="173"/>
      <c r="F23" s="174"/>
      <c r="G23" s="184"/>
      <c r="H23" s="175"/>
      <c r="I23" s="175"/>
      <c r="J23" s="175"/>
      <c r="K23" s="175"/>
      <c r="L23" s="175"/>
      <c r="M23" s="175"/>
      <c r="N23" s="175"/>
      <c r="O23" s="175"/>
      <c r="P23" s="175"/>
      <c r="Q23" s="175"/>
      <c r="R23" s="175"/>
      <c r="S23" s="175"/>
      <c r="T23" s="175"/>
      <c r="U23" s="175"/>
      <c r="V23" s="175"/>
      <c r="W23" s="175"/>
      <c r="X23" s="175"/>
      <c r="Y23" s="175"/>
      <c r="Z23" s="176"/>
    </row>
    <row r="24" spans="1:26" x14ac:dyDescent="0.2">
      <c r="A24" s="260"/>
      <c r="B24" s="166" t="str">
        <f>IF(C24&gt;0,VLOOKUP(C24,Užduotys!B$15:D$26,3),"")</f>
        <v/>
      </c>
      <c r="C24" s="173"/>
      <c r="D24" s="168" t="str">
        <f>IF(C24&gt;0,VLOOKUP(C24,Užduotys!B19:D30,2),"")</f>
        <v/>
      </c>
      <c r="E24" s="173"/>
      <c r="F24" s="174"/>
      <c r="G24" s="184"/>
      <c r="H24" s="175"/>
      <c r="I24" s="175"/>
      <c r="J24" s="175"/>
      <c r="K24" s="175"/>
      <c r="L24" s="175"/>
      <c r="M24" s="175"/>
      <c r="N24" s="175"/>
      <c r="O24" s="175"/>
      <c r="P24" s="175"/>
      <c r="Q24" s="175"/>
      <c r="R24" s="175"/>
      <c r="S24" s="175"/>
      <c r="T24" s="175"/>
      <c r="U24" s="175"/>
      <c r="V24" s="175"/>
      <c r="W24" s="175"/>
      <c r="X24" s="175"/>
      <c r="Y24" s="175"/>
      <c r="Z24" s="176"/>
    </row>
    <row r="25" spans="1:26" x14ac:dyDescent="0.2">
      <c r="A25" s="260"/>
      <c r="B25" s="166" t="str">
        <f>IF(C25&gt;0,VLOOKUP(C25,Užduotys!B$15:D$26,3),"")</f>
        <v/>
      </c>
      <c r="C25" s="173"/>
      <c r="D25" s="168" t="str">
        <f>IF(C25&gt;0,VLOOKUP(C25,Užduotys!B20:D31,2),"")</f>
        <v/>
      </c>
      <c r="E25" s="173"/>
      <c r="F25" s="174"/>
      <c r="G25" s="184"/>
      <c r="H25" s="175"/>
      <c r="I25" s="175"/>
      <c r="J25" s="175"/>
      <c r="K25" s="175"/>
      <c r="L25" s="175"/>
      <c r="M25" s="175"/>
      <c r="N25" s="175"/>
      <c r="O25" s="175"/>
      <c r="P25" s="175"/>
      <c r="Q25" s="175"/>
      <c r="R25" s="175"/>
      <c r="S25" s="175"/>
      <c r="T25" s="175"/>
      <c r="U25" s="175"/>
      <c r="V25" s="175"/>
      <c r="W25" s="175"/>
      <c r="X25" s="175"/>
      <c r="Y25" s="175"/>
      <c r="Z25" s="176"/>
    </row>
    <row r="26" spans="1:26" x14ac:dyDescent="0.2">
      <c r="A26" s="260"/>
      <c r="B26" s="166" t="str">
        <f>IF(C26&gt;0,VLOOKUP(C26,Užduotys!B$15:D$26,3),"")</f>
        <v/>
      </c>
      <c r="C26" s="173"/>
      <c r="D26" s="168" t="str">
        <f>IF(C26&gt;0,VLOOKUP(C26,Užduotys!B21:D32,2),"")</f>
        <v/>
      </c>
      <c r="E26" s="173"/>
      <c r="F26" s="174"/>
      <c r="G26" s="184"/>
      <c r="H26" s="175"/>
      <c r="I26" s="175"/>
      <c r="J26" s="175"/>
      <c r="K26" s="175"/>
      <c r="L26" s="175"/>
      <c r="M26" s="175"/>
      <c r="N26" s="175"/>
      <c r="O26" s="175"/>
      <c r="P26" s="175"/>
      <c r="Q26" s="175"/>
      <c r="R26" s="175"/>
      <c r="S26" s="175"/>
      <c r="T26" s="175"/>
      <c r="U26" s="175"/>
      <c r="V26" s="175"/>
      <c r="W26" s="175"/>
      <c r="X26" s="175"/>
      <c r="Y26" s="175"/>
      <c r="Z26" s="176"/>
    </row>
    <row r="27" spans="1:26" x14ac:dyDescent="0.2">
      <c r="A27" s="260"/>
      <c r="B27" s="166" t="str">
        <f>IF(C27&gt;0,VLOOKUP(C27,Užduotys!B$15:D$26,3),"")</f>
        <v/>
      </c>
      <c r="C27" s="173"/>
      <c r="D27" s="168" t="str">
        <f>IF(C27&gt;0,VLOOKUP(C27,Užduotys!B22:D33,2),"")</f>
        <v/>
      </c>
      <c r="E27" s="173"/>
      <c r="F27" s="174"/>
      <c r="G27" s="184"/>
      <c r="H27" s="175"/>
      <c r="I27" s="175"/>
      <c r="J27" s="175"/>
      <c r="K27" s="175"/>
      <c r="L27" s="175"/>
      <c r="M27" s="175"/>
      <c r="N27" s="175"/>
      <c r="O27" s="175"/>
      <c r="P27" s="175"/>
      <c r="Q27" s="175"/>
      <c r="R27" s="175"/>
      <c r="S27" s="175"/>
      <c r="T27" s="175"/>
      <c r="U27" s="175"/>
      <c r="V27" s="175"/>
      <c r="W27" s="175"/>
      <c r="X27" s="175"/>
      <c r="Y27" s="175"/>
      <c r="Z27" s="176"/>
    </row>
    <row r="28" spans="1:26" x14ac:dyDescent="0.2">
      <c r="A28" s="260"/>
      <c r="B28" s="166" t="str">
        <f>IF(C28&gt;0,VLOOKUP(C28,Užduotys!B$15:D$26,3),"")</f>
        <v/>
      </c>
      <c r="C28" s="173"/>
      <c r="D28" s="168" t="str">
        <f>IF(C28&gt;0,VLOOKUP(C28,Užduotys!B23:D34,2),"")</f>
        <v/>
      </c>
      <c r="E28" s="173"/>
      <c r="F28" s="174"/>
      <c r="G28" s="184"/>
      <c r="H28" s="175"/>
      <c r="I28" s="175"/>
      <c r="J28" s="175"/>
      <c r="K28" s="175"/>
      <c r="L28" s="175"/>
      <c r="M28" s="175"/>
      <c r="N28" s="175"/>
      <c r="O28" s="175"/>
      <c r="P28" s="175"/>
      <c r="Q28" s="175"/>
      <c r="R28" s="175"/>
      <c r="S28" s="175"/>
      <c r="T28" s="175"/>
      <c r="U28" s="175"/>
      <c r="V28" s="175"/>
      <c r="W28" s="175"/>
      <c r="X28" s="175"/>
      <c r="Y28" s="175"/>
      <c r="Z28" s="176"/>
    </row>
    <row r="29" spans="1:26" x14ac:dyDescent="0.2">
      <c r="A29" s="260"/>
      <c r="B29" s="166" t="str">
        <f>IF(C29&gt;0,VLOOKUP(C29,Užduotys!B$15:D$26,3),"")</f>
        <v/>
      </c>
      <c r="C29" s="173"/>
      <c r="D29" s="168" t="str">
        <f>IF(C29&gt;0,VLOOKUP(C29,Užduotys!B24:D35,2),"")</f>
        <v/>
      </c>
      <c r="E29" s="173"/>
      <c r="F29" s="174"/>
      <c r="G29" s="184"/>
      <c r="H29" s="175"/>
      <c r="I29" s="175"/>
      <c r="J29" s="175"/>
      <c r="K29" s="175"/>
      <c r="L29" s="175"/>
      <c r="M29" s="175"/>
      <c r="N29" s="175"/>
      <c r="O29" s="175"/>
      <c r="P29" s="175"/>
      <c r="Q29" s="175"/>
      <c r="R29" s="175"/>
      <c r="S29" s="175"/>
      <c r="T29" s="175"/>
      <c r="U29" s="175"/>
      <c r="V29" s="175"/>
      <c r="W29" s="175"/>
      <c r="X29" s="175"/>
      <c r="Y29" s="175"/>
      <c r="Z29" s="176"/>
    </row>
    <row r="30" spans="1:26" x14ac:dyDescent="0.2">
      <c r="A30" s="260"/>
      <c r="B30" s="166" t="str">
        <f>IF(C30&gt;0,VLOOKUP(C30,Užduotys!B$15:D$26,3),"")</f>
        <v/>
      </c>
      <c r="C30" s="173"/>
      <c r="D30" s="168" t="str">
        <f>IF(C30&gt;0,VLOOKUP(C30,Užduotys!B25:D36,2),"")</f>
        <v/>
      </c>
      <c r="E30" s="173"/>
      <c r="F30" s="174"/>
      <c r="G30" s="184"/>
      <c r="H30" s="175"/>
      <c r="I30" s="175"/>
      <c r="J30" s="175"/>
      <c r="K30" s="175"/>
      <c r="L30" s="175"/>
      <c r="M30" s="175"/>
      <c r="N30" s="175"/>
      <c r="O30" s="175"/>
      <c r="P30" s="175"/>
      <c r="Q30" s="175"/>
      <c r="R30" s="175"/>
      <c r="S30" s="175"/>
      <c r="T30" s="175"/>
      <c r="U30" s="175"/>
      <c r="V30" s="175"/>
      <c r="W30" s="175"/>
      <c r="X30" s="175"/>
      <c r="Y30" s="175"/>
      <c r="Z30" s="176"/>
    </row>
    <row r="31" spans="1:26" x14ac:dyDescent="0.2">
      <c r="A31" s="260"/>
      <c r="B31" s="166" t="str">
        <f>IF(C31&gt;0,VLOOKUP(C31,Užduotys!B$15:D$26,3),"")</f>
        <v/>
      </c>
      <c r="C31" s="173"/>
      <c r="D31" s="168" t="str">
        <f>IF(C31&gt;0,VLOOKUP(C31,Užduotys!B26:D37,2),"")</f>
        <v/>
      </c>
      <c r="E31" s="173"/>
      <c r="F31" s="174"/>
      <c r="G31" s="184"/>
      <c r="H31" s="175"/>
      <c r="I31" s="175"/>
      <c r="J31" s="175"/>
      <c r="K31" s="175"/>
      <c r="L31" s="175"/>
      <c r="M31" s="175"/>
      <c r="N31" s="175"/>
      <c r="O31" s="175"/>
      <c r="P31" s="175"/>
      <c r="Q31" s="175"/>
      <c r="R31" s="175"/>
      <c r="S31" s="175"/>
      <c r="T31" s="175"/>
      <c r="U31" s="175"/>
      <c r="V31" s="175"/>
      <c r="W31" s="175"/>
      <c r="X31" s="175"/>
      <c r="Y31" s="175"/>
      <c r="Z31" s="176"/>
    </row>
    <row r="32" spans="1:26" ht="12" thickBot="1" x14ac:dyDescent="0.25">
      <c r="A32" s="256" t="s">
        <v>135</v>
      </c>
      <c r="B32" s="257"/>
      <c r="C32" s="257"/>
      <c r="D32" s="257"/>
      <c r="E32" s="257"/>
      <c r="F32" s="258"/>
      <c r="G32" s="177">
        <f>SUM(G20:G31)</f>
        <v>0</v>
      </c>
      <c r="H32" s="180">
        <f t="shared" ref="H32:Z32" si="1">SUM(H20:H31)</f>
        <v>0</v>
      </c>
      <c r="I32" s="180">
        <f t="shared" si="1"/>
        <v>0</v>
      </c>
      <c r="J32" s="180">
        <f t="shared" si="1"/>
        <v>0</v>
      </c>
      <c r="K32" s="180">
        <f t="shared" si="1"/>
        <v>0</v>
      </c>
      <c r="L32" s="180">
        <f t="shared" si="1"/>
        <v>0</v>
      </c>
      <c r="M32" s="180">
        <f t="shared" si="1"/>
        <v>0</v>
      </c>
      <c r="N32" s="180">
        <f t="shared" si="1"/>
        <v>0</v>
      </c>
      <c r="O32" s="180">
        <f t="shared" si="1"/>
        <v>0</v>
      </c>
      <c r="P32" s="180">
        <f t="shared" si="1"/>
        <v>0</v>
      </c>
      <c r="Q32" s="180">
        <f t="shared" si="1"/>
        <v>0</v>
      </c>
      <c r="R32" s="180">
        <f t="shared" si="1"/>
        <v>0</v>
      </c>
      <c r="S32" s="180">
        <f t="shared" si="1"/>
        <v>0</v>
      </c>
      <c r="T32" s="180">
        <f t="shared" si="1"/>
        <v>0</v>
      </c>
      <c r="U32" s="180">
        <f t="shared" si="1"/>
        <v>0</v>
      </c>
      <c r="V32" s="180">
        <f t="shared" si="1"/>
        <v>0</v>
      </c>
      <c r="W32" s="180">
        <f t="shared" si="1"/>
        <v>0</v>
      </c>
      <c r="X32" s="180">
        <f t="shared" si="1"/>
        <v>0</v>
      </c>
      <c r="Y32" s="180">
        <f t="shared" si="1"/>
        <v>0</v>
      </c>
      <c r="Z32" s="181">
        <f t="shared" si="1"/>
        <v>0</v>
      </c>
    </row>
    <row r="33" spans="7:26" x14ac:dyDescent="0.2">
      <c r="G33" s="185">
        <f t="shared" ref="G33:Z33" si="2">+G16+G32</f>
        <v>0</v>
      </c>
      <c r="H33" s="185">
        <f t="shared" si="2"/>
        <v>0</v>
      </c>
      <c r="I33" s="185">
        <f t="shared" si="2"/>
        <v>0</v>
      </c>
      <c r="J33" s="185">
        <f t="shared" si="2"/>
        <v>0</v>
      </c>
      <c r="K33" s="185">
        <f t="shared" si="2"/>
        <v>0</v>
      </c>
      <c r="L33" s="185">
        <f t="shared" si="2"/>
        <v>0</v>
      </c>
      <c r="M33" s="185">
        <f t="shared" si="2"/>
        <v>0</v>
      </c>
      <c r="N33" s="185">
        <f t="shared" si="2"/>
        <v>0</v>
      </c>
      <c r="O33" s="185">
        <f t="shared" si="2"/>
        <v>0</v>
      </c>
      <c r="P33" s="185">
        <f t="shared" si="2"/>
        <v>0</v>
      </c>
      <c r="Q33" s="185">
        <f t="shared" si="2"/>
        <v>0</v>
      </c>
      <c r="R33" s="185">
        <f t="shared" si="2"/>
        <v>0</v>
      </c>
      <c r="S33" s="185">
        <f t="shared" si="2"/>
        <v>0</v>
      </c>
      <c r="T33" s="185">
        <f t="shared" si="2"/>
        <v>0</v>
      </c>
      <c r="U33" s="185">
        <f t="shared" si="2"/>
        <v>0</v>
      </c>
      <c r="V33" s="185">
        <f t="shared" si="2"/>
        <v>0</v>
      </c>
      <c r="W33" s="185">
        <f t="shared" si="2"/>
        <v>0</v>
      </c>
      <c r="X33" s="185">
        <f t="shared" si="2"/>
        <v>0</v>
      </c>
      <c r="Y33" s="185">
        <f t="shared" si="2"/>
        <v>0</v>
      </c>
      <c r="Z33" s="185">
        <f t="shared" si="2"/>
        <v>0</v>
      </c>
    </row>
  </sheetData>
  <sheetProtection algorithmName="SHA-512" hashValue="LtzQRfQR4owYZveDkI1HZhQwxFX3M5wMlQHPCaT8gMSUlOx0fM+TKQmTomi7oJzrpOC27NO3cTOaRrx69OA/NQ==" saltValue="Zl8zdzKXSFT+hauUIsmOGQ==" spinCount="100000" sheet="1" objects="1" scenarios="1"/>
  <protectedRanges>
    <protectedRange sqref="C4:C15 C20:C31 E20:Z31 E4:Z15" name="Diapazonas1"/>
  </protectedRanges>
  <mergeCells count="18">
    <mergeCell ref="A32:F32"/>
    <mergeCell ref="A4:A15"/>
    <mergeCell ref="A16:F16"/>
    <mergeCell ref="A20:A31"/>
    <mergeCell ref="B2:B3"/>
    <mergeCell ref="C2:C3"/>
    <mergeCell ref="A2:A3"/>
    <mergeCell ref="D2:D3"/>
    <mergeCell ref="E2:E3"/>
    <mergeCell ref="G2:Z2"/>
    <mergeCell ref="G18:Z18"/>
    <mergeCell ref="A18:A19"/>
    <mergeCell ref="B18:B19"/>
    <mergeCell ref="C18:C19"/>
    <mergeCell ref="D18:D19"/>
    <mergeCell ref="E18:E19"/>
    <mergeCell ref="F18:F19"/>
    <mergeCell ref="F2:F3"/>
  </mergeCells>
  <phoneticPr fontId="3" type="noConversion"/>
  <conditionalFormatting sqref="G4:Z16 G20:Z33">
    <cfRule type="cellIs" dxfId="0" priority="1" operator="equal">
      <formula>0</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4EED8861-A44C-42C7-8FE6-E8827CAB44AE}">
          <x14:formula1>
            <xm:f>Užduotys!$B$3:$B$14</xm:f>
          </x14:formula1>
          <xm:sqref>C4:C15</xm:sqref>
        </x14:dataValidation>
        <x14:dataValidation type="list" allowBlank="1" showInputMessage="1" showErrorMessage="1" xr:uid="{B1B788E1-0F86-4120-B148-1BB7FAFB4DF0}">
          <x14:formula1>
            <xm:f>Užduotys!$B$15:$B$26</xm:f>
          </x14:formula1>
          <xm:sqref>C20:C31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F0B75-640E-4474-9E2E-355CF76F1DB0}">
  <sheetPr>
    <tabColor theme="9"/>
  </sheetPr>
  <dimension ref="A1:R112"/>
  <sheetViews>
    <sheetView zoomScale="115" zoomScaleNormal="115" workbookViewId="0">
      <pane ySplit="5" topLeftCell="A7" activePane="bottomLeft" state="frozen"/>
      <selection pane="bottomLeft" activeCell="E27" sqref="E27"/>
    </sheetView>
  </sheetViews>
  <sheetFormatPr defaultColWidth="9.109375" defaultRowHeight="11.4" x14ac:dyDescent="0.2"/>
  <cols>
    <col min="1" max="1" width="4.88671875" style="5" bestFit="1" customWidth="1"/>
    <col min="2" max="2" width="26.109375" style="5" customWidth="1"/>
    <col min="3" max="3" width="36.88671875" style="5" customWidth="1"/>
    <col min="4" max="4" width="13.5546875" style="5" customWidth="1"/>
    <col min="5" max="5" width="10.6640625" style="5" customWidth="1"/>
    <col min="6" max="6" width="12.5546875" style="5" customWidth="1"/>
    <col min="7" max="7" width="24.44140625" style="5" customWidth="1"/>
    <col min="8" max="8" width="14" style="5" customWidth="1"/>
    <col min="9" max="9" width="36.77734375" style="5" customWidth="1"/>
    <col min="10" max="10" width="6.33203125" style="5" customWidth="1"/>
    <col min="11" max="11" width="22.33203125" style="5" bestFit="1" customWidth="1"/>
    <col min="12" max="12" width="15.33203125" style="5" bestFit="1" customWidth="1"/>
    <col min="13" max="13" width="15.109375" style="5" bestFit="1" customWidth="1"/>
    <col min="14" max="14" width="11.6640625" style="5" customWidth="1"/>
    <col min="15" max="15" width="11.33203125" style="5" bestFit="1" customWidth="1"/>
    <col min="16" max="16" width="16.44140625" style="5" customWidth="1"/>
    <col min="17" max="17" width="18.5546875" style="5" customWidth="1"/>
    <col min="18" max="18" width="21" style="5" bestFit="1" customWidth="1"/>
    <col min="19" max="19" width="1.6640625" style="5" bestFit="1" customWidth="1"/>
    <col min="20" max="16384" width="9.109375" style="5"/>
  </cols>
  <sheetData>
    <row r="1" spans="1:10" ht="12.75" customHeight="1" x14ac:dyDescent="0.2">
      <c r="A1" s="213" t="s">
        <v>0</v>
      </c>
      <c r="B1" s="213"/>
      <c r="C1" s="214" t="s">
        <v>202</v>
      </c>
      <c r="D1" s="214"/>
      <c r="E1" s="72"/>
      <c r="F1" s="62"/>
      <c r="G1" s="61"/>
      <c r="H1" s="61"/>
      <c r="I1" s="61"/>
      <c r="J1" s="4"/>
    </row>
    <row r="2" spans="1:10" ht="12.75" customHeight="1" x14ac:dyDescent="0.2">
      <c r="A2" s="2"/>
      <c r="B2" s="2" t="s">
        <v>209</v>
      </c>
      <c r="C2" s="68"/>
      <c r="D2" s="65"/>
      <c r="E2" s="62"/>
      <c r="F2" s="62"/>
      <c r="G2" s="61"/>
      <c r="H2" s="61"/>
      <c r="I2" s="61"/>
      <c r="J2" s="4"/>
    </row>
    <row r="3" spans="1:10" x14ac:dyDescent="0.2">
      <c r="A3" s="2"/>
      <c r="B3" s="2" t="s">
        <v>1</v>
      </c>
      <c r="C3" s="69"/>
      <c r="D3" s="3"/>
      <c r="E3" s="3"/>
      <c r="F3" s="3"/>
      <c r="G3" s="2"/>
      <c r="H3" s="63"/>
      <c r="I3" s="3"/>
      <c r="J3" s="4"/>
    </row>
    <row r="4" spans="1:10" x14ac:dyDescent="0.2">
      <c r="E4" s="64"/>
    </row>
    <row r="5" spans="1:10" ht="34.200000000000003" x14ac:dyDescent="0.2">
      <c r="A5" s="6" t="s">
        <v>2</v>
      </c>
      <c r="B5" s="215" t="s">
        <v>3</v>
      </c>
      <c r="C5" s="215"/>
      <c r="D5" s="6" t="s">
        <v>4</v>
      </c>
      <c r="E5" s="6" t="s">
        <v>5</v>
      </c>
      <c r="F5" s="6" t="s">
        <v>6</v>
      </c>
      <c r="G5" s="6" t="s">
        <v>7</v>
      </c>
      <c r="H5" s="6" t="s">
        <v>91</v>
      </c>
      <c r="I5" s="6" t="s">
        <v>130</v>
      </c>
      <c r="J5" s="7"/>
    </row>
    <row r="6" spans="1:10" x14ac:dyDescent="0.2">
      <c r="A6" s="8"/>
      <c r="B6" s="216" t="s">
        <v>93</v>
      </c>
      <c r="C6" s="216"/>
      <c r="D6" s="216"/>
      <c r="E6" s="216"/>
      <c r="F6" s="216"/>
      <c r="G6" s="9">
        <f>G7+G28+G57+G68+G94+G105</f>
        <v>0</v>
      </c>
      <c r="H6" s="9">
        <f>H7+H28+H57+H68+H94+H105</f>
        <v>0</v>
      </c>
      <c r="I6" s="10"/>
      <c r="J6" s="11"/>
    </row>
    <row r="7" spans="1:10" ht="36" customHeight="1" x14ac:dyDescent="0.2">
      <c r="A7" s="12" t="s">
        <v>8</v>
      </c>
      <c r="B7" s="195" t="s">
        <v>59</v>
      </c>
      <c r="C7" s="196"/>
      <c r="D7" s="196"/>
      <c r="E7" s="196"/>
      <c r="F7" s="198"/>
      <c r="G7" s="13">
        <f>SUM(G8:G27)</f>
        <v>0</v>
      </c>
      <c r="H7" s="13">
        <f>SUM(H8:H27)</f>
        <v>0</v>
      </c>
      <c r="I7" s="14"/>
      <c r="J7" s="11"/>
    </row>
    <row r="8" spans="1:10" ht="11.4" customHeight="1" x14ac:dyDescent="0.2">
      <c r="A8" s="15" t="s">
        <v>9</v>
      </c>
      <c r="B8" s="16"/>
      <c r="C8" s="17" t="str">
        <f>IF(B8&gt;0,VLOOKUP(B8,Darbuotojai!C$7:F$26,2,FALSE),"")</f>
        <v/>
      </c>
      <c r="D8" s="18" t="s">
        <v>61</v>
      </c>
      <c r="E8" s="17" t="str">
        <f>IF(B8&lt;&gt;"",HLOOKUP(B8,'Vykdymo planas'!G$3:Z$16,14,FALSE),"")</f>
        <v/>
      </c>
      <c r="F8" s="20">
        <f>IF(B8&gt;0,ROUND(VLOOKUP(B8,Darbuotojai!C$7:F$26,4,FALSE),2),0)</f>
        <v>0</v>
      </c>
      <c r="G8" s="20" t="str">
        <f>IFERROR(ROUND(E8*F8,2),"0,00")</f>
        <v>0,00</v>
      </c>
      <c r="H8" s="20">
        <f>ROUND(G8*$C$3,2)</f>
        <v>0</v>
      </c>
      <c r="I8" s="217" t="s">
        <v>213</v>
      </c>
      <c r="J8" s="11"/>
    </row>
    <row r="9" spans="1:10" x14ac:dyDescent="0.2">
      <c r="A9" s="15" t="s">
        <v>10</v>
      </c>
      <c r="B9" s="16"/>
      <c r="C9" s="17" t="str">
        <f>IF(B9&gt;0,VLOOKUP(B9,Darbuotojai!C$7:F$46,2,FALSE),"")</f>
        <v/>
      </c>
      <c r="D9" s="18" t="s">
        <v>61</v>
      </c>
      <c r="E9" s="17" t="str">
        <f>IF(B9&lt;&gt;"",HLOOKUP(B9,'Vykdymo planas'!G$3:Z$16,14,FALSE),"")</f>
        <v/>
      </c>
      <c r="F9" s="20">
        <f>IF(B9&gt;0,ROUND(VLOOKUP(B9,Darbuotojai!C$7:F$26,4,FALSE),2),0)</f>
        <v>0</v>
      </c>
      <c r="G9" s="20" t="str">
        <f t="shared" ref="G9:G27" si="0">IFERROR(ROUND(E9*F9,2),"0,00")</f>
        <v>0,00</v>
      </c>
      <c r="H9" s="20">
        <f>ROUND(G9*$C$3,2)</f>
        <v>0</v>
      </c>
      <c r="I9" s="217"/>
      <c r="J9" s="11"/>
    </row>
    <row r="10" spans="1:10" x14ac:dyDescent="0.2">
      <c r="A10" s="15" t="s">
        <v>11</v>
      </c>
      <c r="B10" s="16"/>
      <c r="C10" s="17" t="str">
        <f>IF(B10&gt;0,VLOOKUP(B10,Darbuotojai!C$7:F$46,2,FALSE),"")</f>
        <v/>
      </c>
      <c r="D10" s="18" t="s">
        <v>61</v>
      </c>
      <c r="E10" s="17" t="str">
        <f>IF(B10&lt;&gt;"",HLOOKUP(B10,'Vykdymo planas'!G$3:Z$16,14,FALSE),"")</f>
        <v/>
      </c>
      <c r="F10" s="20">
        <f>IF(B10&gt;0,ROUND(VLOOKUP(B10,Darbuotojai!C$7:F$26,4,FALSE),2),0)</f>
        <v>0</v>
      </c>
      <c r="G10" s="20" t="str">
        <f t="shared" si="0"/>
        <v>0,00</v>
      </c>
      <c r="H10" s="20">
        <f t="shared" ref="H10:H27" si="1">ROUND(G10*$C$3,2)</f>
        <v>0</v>
      </c>
      <c r="I10" s="217"/>
      <c r="J10" s="11"/>
    </row>
    <row r="11" spans="1:10" x14ac:dyDescent="0.2">
      <c r="A11" s="15" t="s">
        <v>12</v>
      </c>
      <c r="B11" s="16"/>
      <c r="C11" s="17" t="str">
        <f>IF(B11&gt;0,VLOOKUP(B11,Darbuotojai!C$7:F$46,2,FALSE),"")</f>
        <v/>
      </c>
      <c r="D11" s="18" t="s">
        <v>61</v>
      </c>
      <c r="E11" s="17" t="str">
        <f>IF(B11&lt;&gt;"",HLOOKUP(B11,'Vykdymo planas'!G$3:Z$16,14,FALSE),"")</f>
        <v/>
      </c>
      <c r="F11" s="20">
        <f>IF(B11&gt;0,ROUND(VLOOKUP(B11,Darbuotojai!C$7:F$26,4,FALSE),2),0)</f>
        <v>0</v>
      </c>
      <c r="G11" s="20" t="str">
        <f t="shared" si="0"/>
        <v>0,00</v>
      </c>
      <c r="H11" s="20">
        <f t="shared" si="1"/>
        <v>0</v>
      </c>
      <c r="I11" s="217"/>
      <c r="J11" s="11"/>
    </row>
    <row r="12" spans="1:10" x14ac:dyDescent="0.2">
      <c r="A12" s="15" t="s">
        <v>13</v>
      </c>
      <c r="B12" s="16"/>
      <c r="C12" s="17" t="str">
        <f>IF(B12&gt;0,VLOOKUP(B12,Darbuotojai!C$7:F$46,2,FALSE),"")</f>
        <v/>
      </c>
      <c r="D12" s="18" t="s">
        <v>61</v>
      </c>
      <c r="E12" s="17" t="str">
        <f>IF(B12&lt;&gt;"",HLOOKUP(B12,'Vykdymo planas'!G$3:Z$16,14,FALSE),"")</f>
        <v/>
      </c>
      <c r="F12" s="20">
        <f>IF(B12&gt;0,ROUND(VLOOKUP(B12,Darbuotojai!C$7:F$26,4,FALSE),2),0)</f>
        <v>0</v>
      </c>
      <c r="G12" s="20" t="str">
        <f t="shared" si="0"/>
        <v>0,00</v>
      </c>
      <c r="H12" s="20">
        <f t="shared" si="1"/>
        <v>0</v>
      </c>
      <c r="I12" s="21"/>
      <c r="J12" s="11"/>
    </row>
    <row r="13" spans="1:10" x14ac:dyDescent="0.2">
      <c r="A13" s="15" t="s">
        <v>14</v>
      </c>
      <c r="B13" s="16"/>
      <c r="C13" s="17" t="str">
        <f>IF(B13&gt;0,VLOOKUP(B13,Darbuotojai!C$7:F$46,2,FALSE),"")</f>
        <v/>
      </c>
      <c r="D13" s="18" t="s">
        <v>61</v>
      </c>
      <c r="E13" s="17" t="str">
        <f>IF(B13&lt;&gt;"",HLOOKUP(B13,'Vykdymo planas'!G$3:Z$16,14,FALSE),"")</f>
        <v/>
      </c>
      <c r="F13" s="20">
        <f>IF(B13&gt;0,ROUND(VLOOKUP(B13,Darbuotojai!C$7:F$26,4,FALSE),2),0)</f>
        <v>0</v>
      </c>
      <c r="G13" s="20" t="str">
        <f t="shared" si="0"/>
        <v>0,00</v>
      </c>
      <c r="H13" s="20">
        <f t="shared" si="1"/>
        <v>0</v>
      </c>
      <c r="I13" s="21"/>
      <c r="J13" s="11"/>
    </row>
    <row r="14" spans="1:10" x14ac:dyDescent="0.2">
      <c r="A14" s="15" t="s">
        <v>15</v>
      </c>
      <c r="B14" s="16"/>
      <c r="C14" s="17" t="str">
        <f>IF(B14&gt;0,VLOOKUP(B14,Darbuotojai!C$7:F$46,2,FALSE),"")</f>
        <v/>
      </c>
      <c r="D14" s="18" t="s">
        <v>61</v>
      </c>
      <c r="E14" s="17" t="str">
        <f>IF(B14&lt;&gt;"",HLOOKUP(B14,'Vykdymo planas'!G$3:Z$16,14,FALSE),"")</f>
        <v/>
      </c>
      <c r="F14" s="20">
        <f>IF(B14&gt;0,ROUND(VLOOKUP(B14,Darbuotojai!C$7:F$26,4,FALSE),2),0)</f>
        <v>0</v>
      </c>
      <c r="G14" s="20" t="str">
        <f t="shared" si="0"/>
        <v>0,00</v>
      </c>
      <c r="H14" s="20">
        <f t="shared" si="1"/>
        <v>0</v>
      </c>
      <c r="I14" s="21"/>
      <c r="J14" s="11"/>
    </row>
    <row r="15" spans="1:10" x14ac:dyDescent="0.2">
      <c r="A15" s="15" t="s">
        <v>16</v>
      </c>
      <c r="B15" s="16"/>
      <c r="C15" s="17" t="str">
        <f>IF(B15&gt;0,VLOOKUP(B15,Darbuotojai!C$7:F$46,2,FALSE),"")</f>
        <v/>
      </c>
      <c r="D15" s="18" t="s">
        <v>61</v>
      </c>
      <c r="E15" s="17" t="str">
        <f>IF(B15&lt;&gt;"",HLOOKUP(B15,'Vykdymo planas'!G$3:Z$16,14,FALSE),"")</f>
        <v/>
      </c>
      <c r="F15" s="20">
        <f>IF(B15&gt;0,ROUND(VLOOKUP(B15,Darbuotojai!C$7:F$26,4,FALSE),2),0)</f>
        <v>0</v>
      </c>
      <c r="G15" s="20" t="str">
        <f t="shared" si="0"/>
        <v>0,00</v>
      </c>
      <c r="H15" s="20">
        <f t="shared" si="1"/>
        <v>0</v>
      </c>
      <c r="I15" s="21"/>
      <c r="J15" s="11"/>
    </row>
    <row r="16" spans="1:10" x14ac:dyDescent="0.2">
      <c r="A16" s="15" t="s">
        <v>17</v>
      </c>
      <c r="B16" s="16"/>
      <c r="C16" s="17" t="str">
        <f>IF(B16&gt;0,VLOOKUP(B16,Darbuotojai!C$7:F$46,2,FALSE),"")</f>
        <v/>
      </c>
      <c r="D16" s="18" t="s">
        <v>61</v>
      </c>
      <c r="E16" s="17" t="str">
        <f>IF(B16&lt;&gt;"",HLOOKUP(B16,'Vykdymo planas'!G$3:Z$16,14,FALSE),"")</f>
        <v/>
      </c>
      <c r="F16" s="20">
        <f>IF(B16&gt;0,ROUND(VLOOKUP(B16,Darbuotojai!C$7:F$26,4,FALSE),2),0)</f>
        <v>0</v>
      </c>
      <c r="G16" s="20" t="str">
        <f t="shared" si="0"/>
        <v>0,00</v>
      </c>
      <c r="H16" s="20">
        <f t="shared" si="1"/>
        <v>0</v>
      </c>
      <c r="I16" s="21"/>
      <c r="J16" s="11"/>
    </row>
    <row r="17" spans="1:11" x14ac:dyDescent="0.2">
      <c r="A17" s="15" t="s">
        <v>18</v>
      </c>
      <c r="B17" s="16"/>
      <c r="C17" s="17" t="str">
        <f>IF(B17&gt;0,VLOOKUP(B17,Darbuotojai!C$7:F$46,2,FALSE),"")</f>
        <v/>
      </c>
      <c r="D17" s="18" t="s">
        <v>61</v>
      </c>
      <c r="E17" s="17" t="str">
        <f>IF(B17&lt;&gt;"",HLOOKUP(B17,'Vykdymo planas'!G$3:Z$16,14,FALSE),"")</f>
        <v/>
      </c>
      <c r="F17" s="20">
        <f>IF(B17&gt;0,ROUND(VLOOKUP(B17,Darbuotojai!C$7:F$26,4,FALSE),2),0)</f>
        <v>0</v>
      </c>
      <c r="G17" s="20" t="str">
        <f t="shared" si="0"/>
        <v>0,00</v>
      </c>
      <c r="H17" s="20">
        <f t="shared" si="1"/>
        <v>0</v>
      </c>
      <c r="I17" s="21"/>
      <c r="J17" s="11"/>
    </row>
    <row r="18" spans="1:11" x14ac:dyDescent="0.2">
      <c r="A18" s="15" t="s">
        <v>113</v>
      </c>
      <c r="B18" s="16"/>
      <c r="C18" s="17" t="str">
        <f>IF(B18&gt;0,VLOOKUP(B18,Darbuotojai!C$7:F$46,2,FALSE),"")</f>
        <v/>
      </c>
      <c r="D18" s="18" t="s">
        <v>61</v>
      </c>
      <c r="E18" s="17" t="str">
        <f>IF(B18&lt;&gt;"",HLOOKUP(B18,'Vykdymo planas'!G$3:Z$16,14,FALSE),"")</f>
        <v/>
      </c>
      <c r="F18" s="20">
        <f>IF(B18&gt;0,ROUND(VLOOKUP(B18,Darbuotojai!C$7:F$26,4,FALSE),2),0)</f>
        <v>0</v>
      </c>
      <c r="G18" s="20" t="str">
        <f t="shared" si="0"/>
        <v>0,00</v>
      </c>
      <c r="H18" s="20">
        <f t="shared" si="1"/>
        <v>0</v>
      </c>
      <c r="I18" s="21"/>
      <c r="J18" s="11"/>
    </row>
    <row r="19" spans="1:11" x14ac:dyDescent="0.2">
      <c r="A19" s="15" t="s">
        <v>114</v>
      </c>
      <c r="B19" s="16"/>
      <c r="C19" s="17" t="str">
        <f>IF(B19&gt;0,VLOOKUP(B19,Darbuotojai!C$7:F$46,2,FALSE),"")</f>
        <v/>
      </c>
      <c r="D19" s="18" t="s">
        <v>61</v>
      </c>
      <c r="E19" s="17" t="str">
        <f>IF(B19&lt;&gt;"",HLOOKUP(B19,'Vykdymo planas'!G$3:Z$16,14,FALSE),"")</f>
        <v/>
      </c>
      <c r="F19" s="20">
        <f>IF(B19&gt;0,ROUND(VLOOKUP(B19,Darbuotojai!C$7:F$26,4,FALSE),2),0)</f>
        <v>0</v>
      </c>
      <c r="G19" s="20" t="str">
        <f t="shared" si="0"/>
        <v>0,00</v>
      </c>
      <c r="H19" s="20">
        <f t="shared" si="1"/>
        <v>0</v>
      </c>
      <c r="I19" s="21"/>
      <c r="J19" s="11"/>
    </row>
    <row r="20" spans="1:11" x14ac:dyDescent="0.2">
      <c r="A20" s="15" t="s">
        <v>115</v>
      </c>
      <c r="B20" s="16"/>
      <c r="C20" s="17" t="str">
        <f>IF(B20&gt;0,VLOOKUP(B20,Darbuotojai!C$7:F$46,2,FALSE),"")</f>
        <v/>
      </c>
      <c r="D20" s="18" t="s">
        <v>61</v>
      </c>
      <c r="E20" s="17" t="str">
        <f>IF(B20&lt;&gt;"",HLOOKUP(B20,'Vykdymo planas'!G$3:Z$16,14,FALSE),"")</f>
        <v/>
      </c>
      <c r="F20" s="20">
        <f>IF(B20&gt;0,ROUND(VLOOKUP(B20,Darbuotojai!C$7:F$26,4,FALSE),2),0)</f>
        <v>0</v>
      </c>
      <c r="G20" s="20" t="str">
        <f t="shared" si="0"/>
        <v>0,00</v>
      </c>
      <c r="H20" s="20">
        <f t="shared" si="1"/>
        <v>0</v>
      </c>
      <c r="I20" s="21"/>
      <c r="J20" s="11"/>
    </row>
    <row r="21" spans="1:11" x14ac:dyDescent="0.2">
      <c r="A21" s="15" t="s">
        <v>116</v>
      </c>
      <c r="B21" s="16"/>
      <c r="C21" s="17" t="str">
        <f>IF(B21&gt;0,VLOOKUP(B21,Darbuotojai!C$7:F$46,2,FALSE),"")</f>
        <v/>
      </c>
      <c r="D21" s="18" t="s">
        <v>61</v>
      </c>
      <c r="E21" s="17" t="str">
        <f>IF(B21&lt;&gt;"",HLOOKUP(B21,'Vykdymo planas'!G$3:Z$16,14,FALSE),"")</f>
        <v/>
      </c>
      <c r="F21" s="20">
        <f>IF(B21&gt;0,ROUND(VLOOKUP(B21,Darbuotojai!C$7:F$26,4,FALSE),2),0)</f>
        <v>0</v>
      </c>
      <c r="G21" s="20" t="str">
        <f t="shared" si="0"/>
        <v>0,00</v>
      </c>
      <c r="H21" s="20">
        <f t="shared" si="1"/>
        <v>0</v>
      </c>
      <c r="I21" s="21"/>
      <c r="J21" s="11"/>
    </row>
    <row r="22" spans="1:11" x14ac:dyDescent="0.2">
      <c r="A22" s="15" t="s">
        <v>117</v>
      </c>
      <c r="B22" s="16"/>
      <c r="C22" s="17" t="str">
        <f>IF(B22&gt;0,VLOOKUP(B22,Darbuotojai!C$7:F$46,2,FALSE),"")</f>
        <v/>
      </c>
      <c r="D22" s="18" t="s">
        <v>61</v>
      </c>
      <c r="E22" s="17" t="str">
        <f>IF(B22&lt;&gt;"",HLOOKUP(B22,'Vykdymo planas'!G$3:Z$16,14,FALSE),"")</f>
        <v/>
      </c>
      <c r="F22" s="20">
        <f>IF(B22&gt;0,ROUND(VLOOKUP(B22,Darbuotojai!C$7:F$26,4,FALSE),2),0)</f>
        <v>0</v>
      </c>
      <c r="G22" s="20" t="str">
        <f t="shared" si="0"/>
        <v>0,00</v>
      </c>
      <c r="H22" s="20">
        <f t="shared" si="1"/>
        <v>0</v>
      </c>
      <c r="I22" s="21"/>
      <c r="J22" s="11"/>
    </row>
    <row r="23" spans="1:11" x14ac:dyDescent="0.2">
      <c r="A23" s="15" t="s">
        <v>118</v>
      </c>
      <c r="B23" s="16"/>
      <c r="C23" s="17" t="str">
        <f>IF(B23&gt;0,VLOOKUP(B23,Darbuotojai!C$7:F$46,2,FALSE),"")</f>
        <v/>
      </c>
      <c r="D23" s="18" t="s">
        <v>61</v>
      </c>
      <c r="E23" s="17" t="str">
        <f>IF(B23&lt;&gt;"",HLOOKUP(B23,'Vykdymo planas'!G$3:Z$16,14,FALSE),"")</f>
        <v/>
      </c>
      <c r="F23" s="20">
        <f>IF(B23&gt;0,ROUND(VLOOKUP(B23,Darbuotojai!C$7:F$26,4,FALSE),2),0)</f>
        <v>0</v>
      </c>
      <c r="G23" s="20" t="str">
        <f t="shared" si="0"/>
        <v>0,00</v>
      </c>
      <c r="H23" s="20">
        <f t="shared" si="1"/>
        <v>0</v>
      </c>
      <c r="I23" s="21"/>
      <c r="J23" s="11"/>
    </row>
    <row r="24" spans="1:11" x14ac:dyDescent="0.2">
      <c r="A24" s="15" t="s">
        <v>119</v>
      </c>
      <c r="B24" s="16"/>
      <c r="C24" s="17" t="str">
        <f>IF(B24&gt;0,VLOOKUP(B24,Darbuotojai!C$7:F$46,2,FALSE),"")</f>
        <v/>
      </c>
      <c r="D24" s="18" t="s">
        <v>61</v>
      </c>
      <c r="E24" s="17" t="str">
        <f>IF(B24&lt;&gt;"",HLOOKUP(B24,'Vykdymo planas'!G$3:Z$16,14,FALSE),"")</f>
        <v/>
      </c>
      <c r="F24" s="20">
        <f>IF(B24&gt;0,ROUND(VLOOKUP(B24,Darbuotojai!C$7:F$26,4,FALSE),2),0)</f>
        <v>0</v>
      </c>
      <c r="G24" s="20" t="str">
        <f t="shared" si="0"/>
        <v>0,00</v>
      </c>
      <c r="H24" s="20">
        <f t="shared" si="1"/>
        <v>0</v>
      </c>
      <c r="I24" s="21"/>
      <c r="J24" s="11"/>
    </row>
    <row r="25" spans="1:11" x14ac:dyDescent="0.2">
      <c r="A25" s="15" t="s">
        <v>120</v>
      </c>
      <c r="B25" s="16"/>
      <c r="C25" s="17" t="str">
        <f>IF(B25&gt;0,VLOOKUP(B25,Darbuotojai!C$7:F$46,2,FALSE),"")</f>
        <v/>
      </c>
      <c r="D25" s="18" t="s">
        <v>61</v>
      </c>
      <c r="E25" s="17" t="str">
        <f>IF(B25&lt;&gt;"",HLOOKUP(B25,'Vykdymo planas'!G$3:Z$16,14,FALSE),"")</f>
        <v/>
      </c>
      <c r="F25" s="20">
        <f>IF(B25&gt;0,ROUND(VLOOKUP(B25,Darbuotojai!C$7:F$26,4,FALSE),2),0)</f>
        <v>0</v>
      </c>
      <c r="G25" s="20" t="str">
        <f t="shared" si="0"/>
        <v>0,00</v>
      </c>
      <c r="H25" s="20">
        <f t="shared" si="1"/>
        <v>0</v>
      </c>
      <c r="I25" s="21"/>
      <c r="J25" s="11"/>
    </row>
    <row r="26" spans="1:11" x14ac:dyDescent="0.2">
      <c r="A26" s="15" t="s">
        <v>121</v>
      </c>
      <c r="B26" s="16"/>
      <c r="C26" s="17" t="str">
        <f>IF(B26&gt;0,VLOOKUP(B26,Darbuotojai!C$7:F$46,2,FALSE),"")</f>
        <v/>
      </c>
      <c r="D26" s="18" t="s">
        <v>61</v>
      </c>
      <c r="E26" s="17" t="str">
        <f>IF(B26&lt;&gt;"",HLOOKUP(B26,'Vykdymo planas'!G$3:Z$16,14,FALSE),"")</f>
        <v/>
      </c>
      <c r="F26" s="20">
        <f>IF(B26&gt;0,ROUND(VLOOKUP(B26,Darbuotojai!C$7:F$26,4,FALSE),2),0)</f>
        <v>0</v>
      </c>
      <c r="G26" s="20" t="str">
        <f t="shared" si="0"/>
        <v>0,00</v>
      </c>
      <c r="H26" s="20">
        <f t="shared" si="1"/>
        <v>0</v>
      </c>
      <c r="I26" s="21"/>
      <c r="J26" s="11"/>
    </row>
    <row r="27" spans="1:11" x14ac:dyDescent="0.2">
      <c r="A27" s="15" t="s">
        <v>122</v>
      </c>
      <c r="B27" s="16"/>
      <c r="C27" s="17" t="str">
        <f>IF(B27&gt;0,VLOOKUP(B27,Darbuotojai!C$7:F$46,2,FALSE),"")</f>
        <v/>
      </c>
      <c r="D27" s="18" t="s">
        <v>61</v>
      </c>
      <c r="E27" s="17" t="str">
        <f>IF(B27&lt;&gt;"",HLOOKUP(B27,'Vykdymo planas'!G$3:Z$16,14,FALSE),"")</f>
        <v/>
      </c>
      <c r="F27" s="20">
        <f>IF(B27&gt;0,ROUND(VLOOKUP(B27,Darbuotojai!C$7:F$26,4,FALSE),2),0)</f>
        <v>0</v>
      </c>
      <c r="G27" s="20" t="str">
        <f t="shared" si="0"/>
        <v>0,00</v>
      </c>
      <c r="H27" s="20">
        <f t="shared" si="1"/>
        <v>0</v>
      </c>
      <c r="I27" s="21"/>
      <c r="J27" s="11"/>
    </row>
    <row r="28" spans="1:11" ht="36.6" customHeight="1" x14ac:dyDescent="0.2">
      <c r="A28" s="12" t="s">
        <v>19</v>
      </c>
      <c r="B28" s="195" t="s">
        <v>72</v>
      </c>
      <c r="C28" s="196"/>
      <c r="D28" s="196"/>
      <c r="E28" s="196"/>
      <c r="F28" s="198"/>
      <c r="G28" s="13">
        <f>SUM(G29,G36,G43,G50)</f>
        <v>0</v>
      </c>
      <c r="H28" s="13">
        <f>SUM(H29,H36,H43,H50)</f>
        <v>0</v>
      </c>
      <c r="I28" s="14"/>
      <c r="J28" s="11"/>
    </row>
    <row r="29" spans="1:11" ht="11.4" customHeight="1" x14ac:dyDescent="0.2">
      <c r="A29" s="206" t="s">
        <v>20</v>
      </c>
      <c r="B29" s="209" t="s">
        <v>140</v>
      </c>
      <c r="C29" s="22" t="s">
        <v>74</v>
      </c>
      <c r="D29" s="23"/>
      <c r="E29" s="24"/>
      <c r="F29" s="25"/>
      <c r="G29" s="25">
        <f>SUM(G30:G35)</f>
        <v>0</v>
      </c>
      <c r="H29" s="25">
        <f>ROUND(G29*$C$3,2)</f>
        <v>0</v>
      </c>
      <c r="I29" s="26" t="s">
        <v>127</v>
      </c>
      <c r="J29" s="212"/>
      <c r="K29" s="212"/>
    </row>
    <row r="30" spans="1:11" x14ac:dyDescent="0.2">
      <c r="A30" s="207"/>
      <c r="B30" s="210"/>
      <c r="C30" s="27" t="s">
        <v>75</v>
      </c>
      <c r="D30" s="28" t="s">
        <v>124</v>
      </c>
      <c r="E30" s="29">
        <f>J30</f>
        <v>0</v>
      </c>
      <c r="F30" s="31">
        <f>IF(J$29&gt;0,VLOOKUP(J29,'Dienpinigiai ir apgyvendinimas'!A$4:C$157,3,FALSE),0)</f>
        <v>0</v>
      </c>
      <c r="G30" s="31">
        <f>ROUND(E30*F30*J31,2)</f>
        <v>0</v>
      </c>
      <c r="H30" s="31">
        <f t="shared" ref="H30:H56" si="2">ROUND(G30*$C$3,2)</f>
        <v>0</v>
      </c>
      <c r="I30" s="32" t="s">
        <v>123</v>
      </c>
      <c r="J30" s="33"/>
      <c r="K30" s="34" t="s">
        <v>124</v>
      </c>
    </row>
    <row r="31" spans="1:11" x14ac:dyDescent="0.2">
      <c r="A31" s="207"/>
      <c r="B31" s="210"/>
      <c r="C31" s="27" t="s">
        <v>76</v>
      </c>
      <c r="D31" s="28" t="s">
        <v>129</v>
      </c>
      <c r="E31" s="29">
        <f>IF(E30&gt;0,E30-1,0)</f>
        <v>0</v>
      </c>
      <c r="F31" s="31">
        <f>IF(J$29&gt;0,VLOOKUP(J29,'Dienpinigiai ir apgyvendinimas'!A$4:C$157,2,FALSE),0)</f>
        <v>0</v>
      </c>
      <c r="G31" s="31">
        <f>ROUND(E31*F31*J31,2)</f>
        <v>0</v>
      </c>
      <c r="H31" s="31">
        <f t="shared" si="2"/>
        <v>0</v>
      </c>
      <c r="I31" s="35" t="s">
        <v>125</v>
      </c>
      <c r="J31" s="33"/>
      <c r="K31" s="34" t="s">
        <v>126</v>
      </c>
    </row>
    <row r="32" spans="1:11" x14ac:dyDescent="0.2">
      <c r="A32" s="207"/>
      <c r="B32" s="210"/>
      <c r="C32" s="27" t="s">
        <v>77</v>
      </c>
      <c r="D32" s="36"/>
      <c r="E32" s="37"/>
      <c r="F32" s="30"/>
      <c r="G32" s="31">
        <f>ROUND(E32*F32,2)</f>
        <v>0</v>
      </c>
      <c r="H32" s="31">
        <f t="shared" si="2"/>
        <v>0</v>
      </c>
      <c r="I32" s="38"/>
      <c r="J32" s="11"/>
    </row>
    <row r="33" spans="1:11" x14ac:dyDescent="0.2">
      <c r="A33" s="207"/>
      <c r="B33" s="210"/>
      <c r="C33" s="27" t="s">
        <v>78</v>
      </c>
      <c r="D33" s="36"/>
      <c r="E33" s="37"/>
      <c r="F33" s="30"/>
      <c r="G33" s="31">
        <f>ROUND(E33*F33,2)</f>
        <v>0</v>
      </c>
      <c r="H33" s="31">
        <f t="shared" si="2"/>
        <v>0</v>
      </c>
      <c r="I33" s="38"/>
      <c r="J33" s="11"/>
    </row>
    <row r="34" spans="1:11" x14ac:dyDescent="0.2">
      <c r="A34" s="207"/>
      <c r="B34" s="210"/>
      <c r="C34" s="38" t="s">
        <v>79</v>
      </c>
      <c r="D34" s="36"/>
      <c r="E34" s="37"/>
      <c r="F34" s="30"/>
      <c r="G34" s="31">
        <f>ROUND(E34*F34,2)</f>
        <v>0</v>
      </c>
      <c r="H34" s="31">
        <f t="shared" si="2"/>
        <v>0</v>
      </c>
      <c r="I34" s="38"/>
      <c r="J34" s="11"/>
    </row>
    <row r="35" spans="1:11" x14ac:dyDescent="0.2">
      <c r="A35" s="208"/>
      <c r="B35" s="211"/>
      <c r="C35" s="38" t="s">
        <v>79</v>
      </c>
      <c r="D35" s="36"/>
      <c r="E35" s="37"/>
      <c r="F35" s="30"/>
      <c r="G35" s="31">
        <f>ROUND(E35*F35,2)</f>
        <v>0</v>
      </c>
      <c r="H35" s="31">
        <f t="shared" si="2"/>
        <v>0</v>
      </c>
      <c r="I35" s="38"/>
      <c r="J35" s="11"/>
    </row>
    <row r="36" spans="1:11" ht="11.4" customHeight="1" x14ac:dyDescent="0.2">
      <c r="A36" s="206" t="s">
        <v>21</v>
      </c>
      <c r="B36" s="209" t="s">
        <v>128</v>
      </c>
      <c r="C36" s="22" t="s">
        <v>74</v>
      </c>
      <c r="D36" s="23"/>
      <c r="E36" s="24"/>
      <c r="F36" s="25"/>
      <c r="G36" s="25">
        <f>SUM(G37:G42)</f>
        <v>0</v>
      </c>
      <c r="H36" s="25">
        <f t="shared" si="2"/>
        <v>0</v>
      </c>
      <c r="I36" s="26" t="s">
        <v>127</v>
      </c>
      <c r="J36" s="212"/>
      <c r="K36" s="212"/>
    </row>
    <row r="37" spans="1:11" x14ac:dyDescent="0.2">
      <c r="A37" s="207"/>
      <c r="B37" s="210"/>
      <c r="C37" s="27" t="s">
        <v>75</v>
      </c>
      <c r="D37" s="28" t="s">
        <v>124</v>
      </c>
      <c r="E37" s="29">
        <f>J37</f>
        <v>0</v>
      </c>
      <c r="F37" s="31">
        <f>IF(J$36&gt;0,VLOOKUP(J36,'Dienpinigiai ir apgyvendinimas'!A$4:C$157,3,FALSE),0)</f>
        <v>0</v>
      </c>
      <c r="G37" s="31">
        <f>ROUND(E37*F37*J38,2)</f>
        <v>0</v>
      </c>
      <c r="H37" s="31">
        <f t="shared" si="2"/>
        <v>0</v>
      </c>
      <c r="I37" s="32" t="s">
        <v>123</v>
      </c>
      <c r="J37" s="33"/>
      <c r="K37" s="34" t="s">
        <v>124</v>
      </c>
    </row>
    <row r="38" spans="1:11" x14ac:dyDescent="0.2">
      <c r="A38" s="207"/>
      <c r="B38" s="210"/>
      <c r="C38" s="27" t="s">
        <v>76</v>
      </c>
      <c r="D38" s="28" t="s">
        <v>129</v>
      </c>
      <c r="E38" s="29">
        <f>IF(E37&gt;0,E37-1,0)</f>
        <v>0</v>
      </c>
      <c r="F38" s="31">
        <f>IF(J$36&gt;0,VLOOKUP(J36,'Dienpinigiai ir apgyvendinimas'!A$4:C$157,2,FALSE),0)</f>
        <v>0</v>
      </c>
      <c r="G38" s="31">
        <f>ROUND(E38*F38*J38,2)</f>
        <v>0</v>
      </c>
      <c r="H38" s="31">
        <f t="shared" si="2"/>
        <v>0</v>
      </c>
      <c r="I38" s="35" t="s">
        <v>125</v>
      </c>
      <c r="J38" s="33"/>
      <c r="K38" s="34" t="s">
        <v>126</v>
      </c>
    </row>
    <row r="39" spans="1:11" x14ac:dyDescent="0.2">
      <c r="A39" s="207"/>
      <c r="B39" s="210"/>
      <c r="C39" s="27" t="s">
        <v>77</v>
      </c>
      <c r="D39" s="36"/>
      <c r="E39" s="37"/>
      <c r="F39" s="30"/>
      <c r="G39" s="31">
        <f>ROUND(E39*F39,2)</f>
        <v>0</v>
      </c>
      <c r="H39" s="31">
        <f t="shared" si="2"/>
        <v>0</v>
      </c>
      <c r="I39" s="38"/>
      <c r="J39" s="11"/>
    </row>
    <row r="40" spans="1:11" x14ac:dyDescent="0.2">
      <c r="A40" s="207"/>
      <c r="B40" s="210"/>
      <c r="C40" s="27" t="s">
        <v>78</v>
      </c>
      <c r="D40" s="36"/>
      <c r="E40" s="37"/>
      <c r="F40" s="30"/>
      <c r="G40" s="31">
        <f>ROUND(E40*F40,2)</f>
        <v>0</v>
      </c>
      <c r="H40" s="31">
        <f t="shared" si="2"/>
        <v>0</v>
      </c>
      <c r="I40" s="38"/>
      <c r="J40" s="11"/>
    </row>
    <row r="41" spans="1:11" x14ac:dyDescent="0.2">
      <c r="A41" s="207"/>
      <c r="B41" s="210"/>
      <c r="C41" s="38" t="s">
        <v>79</v>
      </c>
      <c r="D41" s="36"/>
      <c r="E41" s="37"/>
      <c r="F41" s="30"/>
      <c r="G41" s="31">
        <f>ROUND(E41*F41,2)</f>
        <v>0</v>
      </c>
      <c r="H41" s="31">
        <f t="shared" si="2"/>
        <v>0</v>
      </c>
      <c r="I41" s="38"/>
      <c r="J41" s="11"/>
    </row>
    <row r="42" spans="1:11" x14ac:dyDescent="0.2">
      <c r="A42" s="208"/>
      <c r="B42" s="211"/>
      <c r="C42" s="38" t="s">
        <v>79</v>
      </c>
      <c r="D42" s="36"/>
      <c r="E42" s="37"/>
      <c r="F42" s="30"/>
      <c r="G42" s="31">
        <f>ROUND(E42*F42,2)</f>
        <v>0</v>
      </c>
      <c r="H42" s="31">
        <f t="shared" si="2"/>
        <v>0</v>
      </c>
      <c r="I42" s="38"/>
      <c r="J42" s="11"/>
    </row>
    <row r="43" spans="1:11" ht="11.4" customHeight="1" x14ac:dyDescent="0.2">
      <c r="A43" s="206" t="s">
        <v>22</v>
      </c>
      <c r="B43" s="209" t="s">
        <v>128</v>
      </c>
      <c r="C43" s="22" t="s">
        <v>74</v>
      </c>
      <c r="D43" s="23"/>
      <c r="E43" s="24"/>
      <c r="F43" s="25"/>
      <c r="G43" s="25">
        <f>SUM(G44:G49)</f>
        <v>0</v>
      </c>
      <c r="H43" s="25">
        <f t="shared" si="2"/>
        <v>0</v>
      </c>
      <c r="I43" s="26" t="s">
        <v>127</v>
      </c>
      <c r="J43" s="212"/>
      <c r="K43" s="212"/>
    </row>
    <row r="44" spans="1:11" x14ac:dyDescent="0.2">
      <c r="A44" s="207"/>
      <c r="B44" s="210"/>
      <c r="C44" s="27" t="s">
        <v>75</v>
      </c>
      <c r="D44" s="28" t="s">
        <v>124</v>
      </c>
      <c r="E44" s="29">
        <f>J44</f>
        <v>0</v>
      </c>
      <c r="F44" s="31">
        <f>IF(J43&gt;0,VLOOKUP(J43,'Dienpinigiai ir apgyvendinimas'!A$4:C$157,3,FALSE),0)</f>
        <v>0</v>
      </c>
      <c r="G44" s="31">
        <f>ROUND(E44*F44*J45,2)</f>
        <v>0</v>
      </c>
      <c r="H44" s="31">
        <f t="shared" si="2"/>
        <v>0</v>
      </c>
      <c r="I44" s="32" t="s">
        <v>123</v>
      </c>
      <c r="J44" s="33"/>
      <c r="K44" s="34" t="s">
        <v>124</v>
      </c>
    </row>
    <row r="45" spans="1:11" x14ac:dyDescent="0.2">
      <c r="A45" s="207"/>
      <c r="B45" s="210"/>
      <c r="C45" s="27" t="s">
        <v>76</v>
      </c>
      <c r="D45" s="28" t="s">
        <v>129</v>
      </c>
      <c r="E45" s="29">
        <f>IF(E44&gt;0,E44-1,0)</f>
        <v>0</v>
      </c>
      <c r="F45" s="31">
        <f>IF(J43&gt;0,VLOOKUP(J43,'Dienpinigiai ir apgyvendinimas'!A$4:C$157,2,FALSE),0)</f>
        <v>0</v>
      </c>
      <c r="G45" s="31">
        <f>ROUND(E45*F45*J45,2)</f>
        <v>0</v>
      </c>
      <c r="H45" s="31">
        <f t="shared" si="2"/>
        <v>0</v>
      </c>
      <c r="I45" s="35" t="s">
        <v>125</v>
      </c>
      <c r="J45" s="33"/>
      <c r="K45" s="34" t="s">
        <v>126</v>
      </c>
    </row>
    <row r="46" spans="1:11" x14ac:dyDescent="0.2">
      <c r="A46" s="207"/>
      <c r="B46" s="210"/>
      <c r="C46" s="27" t="s">
        <v>77</v>
      </c>
      <c r="D46" s="36"/>
      <c r="E46" s="37"/>
      <c r="F46" s="30"/>
      <c r="G46" s="31">
        <f>ROUND(E46*F46,2)</f>
        <v>0</v>
      </c>
      <c r="H46" s="31">
        <f t="shared" si="2"/>
        <v>0</v>
      </c>
      <c r="I46" s="38"/>
      <c r="J46" s="11"/>
    </row>
    <row r="47" spans="1:11" x14ac:dyDescent="0.2">
      <c r="A47" s="207"/>
      <c r="B47" s="210"/>
      <c r="C47" s="27" t="s">
        <v>78</v>
      </c>
      <c r="D47" s="36"/>
      <c r="E47" s="37"/>
      <c r="F47" s="30"/>
      <c r="G47" s="31">
        <f>ROUND(E47*F47,2)</f>
        <v>0</v>
      </c>
      <c r="H47" s="31">
        <f t="shared" si="2"/>
        <v>0</v>
      </c>
      <c r="I47" s="38"/>
      <c r="J47" s="11"/>
    </row>
    <row r="48" spans="1:11" x14ac:dyDescent="0.2">
      <c r="A48" s="207"/>
      <c r="B48" s="210"/>
      <c r="C48" s="38" t="s">
        <v>79</v>
      </c>
      <c r="D48" s="36"/>
      <c r="E48" s="37"/>
      <c r="F48" s="30"/>
      <c r="G48" s="31">
        <f>ROUND(E48*F48,2)</f>
        <v>0</v>
      </c>
      <c r="H48" s="31">
        <f t="shared" si="2"/>
        <v>0</v>
      </c>
      <c r="I48" s="38"/>
      <c r="J48" s="11"/>
    </row>
    <row r="49" spans="1:18" x14ac:dyDescent="0.2">
      <c r="A49" s="208"/>
      <c r="B49" s="211"/>
      <c r="C49" s="38" t="s">
        <v>79</v>
      </c>
      <c r="D49" s="36"/>
      <c r="E49" s="37"/>
      <c r="F49" s="30"/>
      <c r="G49" s="31">
        <f>ROUND(E49*F49,2)</f>
        <v>0</v>
      </c>
      <c r="H49" s="31">
        <f t="shared" si="2"/>
        <v>0</v>
      </c>
      <c r="I49" s="38"/>
      <c r="J49" s="11"/>
    </row>
    <row r="50" spans="1:18" ht="11.4" customHeight="1" x14ac:dyDescent="0.2">
      <c r="A50" s="206" t="s">
        <v>23</v>
      </c>
      <c r="B50" s="209" t="s">
        <v>128</v>
      </c>
      <c r="C50" s="22" t="s">
        <v>74</v>
      </c>
      <c r="D50" s="23"/>
      <c r="E50" s="24"/>
      <c r="F50" s="25"/>
      <c r="G50" s="25">
        <f>SUM(G51:G56)</f>
        <v>0</v>
      </c>
      <c r="H50" s="25">
        <f t="shared" si="2"/>
        <v>0</v>
      </c>
      <c r="I50" s="26" t="s">
        <v>127</v>
      </c>
      <c r="J50" s="212"/>
      <c r="K50" s="212"/>
    </row>
    <row r="51" spans="1:18" x14ac:dyDescent="0.2">
      <c r="A51" s="207"/>
      <c r="B51" s="210"/>
      <c r="C51" s="27" t="s">
        <v>75</v>
      </c>
      <c r="D51" s="28" t="s">
        <v>124</v>
      </c>
      <c r="E51" s="29">
        <f>J51</f>
        <v>0</v>
      </c>
      <c r="F51" s="31">
        <f>IF(J50&gt;0,VLOOKUP(J50,'Dienpinigiai ir apgyvendinimas'!A$4:C$157,3,FALSE),0)</f>
        <v>0</v>
      </c>
      <c r="G51" s="31">
        <f>ROUND(E51*F51*J52,2)</f>
        <v>0</v>
      </c>
      <c r="H51" s="31">
        <f t="shared" si="2"/>
        <v>0</v>
      </c>
      <c r="I51" s="32" t="s">
        <v>123</v>
      </c>
      <c r="J51" s="33"/>
      <c r="K51" s="34" t="s">
        <v>124</v>
      </c>
    </row>
    <row r="52" spans="1:18" x14ac:dyDescent="0.2">
      <c r="A52" s="207"/>
      <c r="B52" s="210"/>
      <c r="C52" s="27" t="s">
        <v>76</v>
      </c>
      <c r="D52" s="28" t="s">
        <v>129</v>
      </c>
      <c r="E52" s="29">
        <f>IF(E51&gt;0,E51-1,0)</f>
        <v>0</v>
      </c>
      <c r="F52" s="31">
        <f>IF(J50&gt;0,VLOOKUP(J50,'Dienpinigiai ir apgyvendinimas'!A$4:C$157,2,FALSE),0)</f>
        <v>0</v>
      </c>
      <c r="G52" s="31">
        <f>ROUND(E52*F52*J52,2)</f>
        <v>0</v>
      </c>
      <c r="H52" s="31">
        <f t="shared" si="2"/>
        <v>0</v>
      </c>
      <c r="I52" s="35" t="s">
        <v>125</v>
      </c>
      <c r="J52" s="33"/>
      <c r="K52" s="34" t="s">
        <v>126</v>
      </c>
    </row>
    <row r="53" spans="1:18" x14ac:dyDescent="0.2">
      <c r="A53" s="207"/>
      <c r="B53" s="210"/>
      <c r="C53" s="27" t="s">
        <v>77</v>
      </c>
      <c r="D53" s="36"/>
      <c r="E53" s="37"/>
      <c r="F53" s="30"/>
      <c r="G53" s="31">
        <f>ROUND(E53*F53,2)</f>
        <v>0</v>
      </c>
      <c r="H53" s="31">
        <f t="shared" si="2"/>
        <v>0</v>
      </c>
      <c r="I53" s="38"/>
      <c r="J53" s="11"/>
    </row>
    <row r="54" spans="1:18" x14ac:dyDescent="0.2">
      <c r="A54" s="207"/>
      <c r="B54" s="210"/>
      <c r="C54" s="27" t="s">
        <v>78</v>
      </c>
      <c r="D54" s="36"/>
      <c r="E54" s="37"/>
      <c r="F54" s="30"/>
      <c r="G54" s="31">
        <f>ROUND(E54*F54,2)</f>
        <v>0</v>
      </c>
      <c r="H54" s="31">
        <f t="shared" si="2"/>
        <v>0</v>
      </c>
      <c r="I54" s="38"/>
      <c r="J54" s="11"/>
    </row>
    <row r="55" spans="1:18" x14ac:dyDescent="0.2">
      <c r="A55" s="207"/>
      <c r="B55" s="210"/>
      <c r="C55" s="38" t="s">
        <v>79</v>
      </c>
      <c r="D55" s="36"/>
      <c r="E55" s="37"/>
      <c r="F55" s="30"/>
      <c r="G55" s="31">
        <f>ROUND(E55*F55,2)</f>
        <v>0</v>
      </c>
      <c r="H55" s="31">
        <f t="shared" si="2"/>
        <v>0</v>
      </c>
      <c r="I55" s="38"/>
      <c r="J55" s="11"/>
    </row>
    <row r="56" spans="1:18" x14ac:dyDescent="0.2">
      <c r="A56" s="208"/>
      <c r="B56" s="211"/>
      <c r="C56" s="38" t="s">
        <v>79</v>
      </c>
      <c r="D56" s="36"/>
      <c r="E56" s="37"/>
      <c r="F56" s="30"/>
      <c r="G56" s="31">
        <f>ROUND(E56*F56,2)</f>
        <v>0</v>
      </c>
      <c r="H56" s="31">
        <f t="shared" si="2"/>
        <v>0</v>
      </c>
      <c r="I56" s="38"/>
      <c r="J56" s="11"/>
    </row>
    <row r="57" spans="1:18" ht="36" customHeight="1" x14ac:dyDescent="0.2">
      <c r="A57" s="70">
        <v>3</v>
      </c>
      <c r="B57" s="195" t="s">
        <v>101</v>
      </c>
      <c r="C57" s="196"/>
      <c r="D57" s="196"/>
      <c r="E57" s="196"/>
      <c r="F57" s="198"/>
      <c r="G57" s="13">
        <f>SUM(G58:G67)</f>
        <v>0</v>
      </c>
      <c r="H57" s="13">
        <f>SUM(H58:H67)</f>
        <v>0</v>
      </c>
      <c r="I57" s="39"/>
      <c r="J57" s="40"/>
      <c r="K57" s="41" t="s">
        <v>43</v>
      </c>
      <c r="L57" s="41" t="s">
        <v>44</v>
      </c>
      <c r="M57" s="41" t="s">
        <v>386</v>
      </c>
      <c r="N57" s="41" t="s">
        <v>45</v>
      </c>
      <c r="O57" s="41" t="s">
        <v>387</v>
      </c>
      <c r="P57" s="41" t="s">
        <v>46</v>
      </c>
      <c r="Q57" s="41" t="s">
        <v>47</v>
      </c>
      <c r="R57" s="41" t="s">
        <v>388</v>
      </c>
    </row>
    <row r="58" spans="1:18" x14ac:dyDescent="0.2">
      <c r="A58" s="15" t="s">
        <v>32</v>
      </c>
      <c r="B58" s="197"/>
      <c r="C58" s="197"/>
      <c r="D58" s="43"/>
      <c r="E58" s="44">
        <v>1</v>
      </c>
      <c r="F58" s="20">
        <f>R58</f>
        <v>0</v>
      </c>
      <c r="G58" s="20">
        <f t="shared" ref="G58:G67" si="3">ROUND(E58*F58,2)</f>
        <v>0</v>
      </c>
      <c r="H58" s="20">
        <f>ROUND(G58*$C$3,2)</f>
        <v>0</v>
      </c>
      <c r="I58" s="42"/>
      <c r="J58" s="11"/>
      <c r="K58" s="45"/>
      <c r="L58" s="30"/>
      <c r="M58" s="30"/>
      <c r="N58" s="30"/>
      <c r="O58" s="31" t="str">
        <f>IFERROR((L58-N58)/M58,"0")</f>
        <v>0</v>
      </c>
      <c r="P58" s="30"/>
      <c r="Q58" s="46"/>
      <c r="R58" s="31">
        <f>O58*P58*Q58</f>
        <v>0</v>
      </c>
    </row>
    <row r="59" spans="1:18" x14ac:dyDescent="0.2">
      <c r="A59" s="15" t="s">
        <v>33</v>
      </c>
      <c r="B59" s="197"/>
      <c r="C59" s="197"/>
      <c r="D59" s="43"/>
      <c r="E59" s="44">
        <v>1</v>
      </c>
      <c r="F59" s="20">
        <f t="shared" ref="F59:F67" si="4">R59</f>
        <v>0</v>
      </c>
      <c r="G59" s="20">
        <f t="shared" si="3"/>
        <v>0</v>
      </c>
      <c r="H59" s="20">
        <f t="shared" ref="H59:H67" si="5">ROUND(G59*$C$3,2)</f>
        <v>0</v>
      </c>
      <c r="I59" s="47"/>
      <c r="J59" s="11"/>
      <c r="K59" s="48"/>
      <c r="L59" s="30"/>
      <c r="M59" s="30"/>
      <c r="N59" s="30"/>
      <c r="O59" s="31" t="str">
        <f t="shared" ref="O59:O67" si="6">IFERROR((L59-N59)/M59,"0")</f>
        <v>0</v>
      </c>
      <c r="P59" s="30"/>
      <c r="Q59" s="46"/>
      <c r="R59" s="31">
        <f t="shared" ref="R59:R67" si="7">O59*P59*Q59</f>
        <v>0</v>
      </c>
    </row>
    <row r="60" spans="1:18" x14ac:dyDescent="0.2">
      <c r="A60" s="15" t="s">
        <v>34</v>
      </c>
      <c r="B60" s="197"/>
      <c r="C60" s="197"/>
      <c r="D60" s="43"/>
      <c r="E60" s="44">
        <v>1</v>
      </c>
      <c r="F60" s="20">
        <f t="shared" si="4"/>
        <v>0</v>
      </c>
      <c r="G60" s="20">
        <f t="shared" si="3"/>
        <v>0</v>
      </c>
      <c r="H60" s="20">
        <f t="shared" si="5"/>
        <v>0</v>
      </c>
      <c r="I60" s="42"/>
      <c r="J60" s="11"/>
      <c r="K60" s="48"/>
      <c r="L60" s="30"/>
      <c r="M60" s="30"/>
      <c r="N60" s="30"/>
      <c r="O60" s="31" t="str">
        <f t="shared" si="6"/>
        <v>0</v>
      </c>
      <c r="P60" s="30"/>
      <c r="Q60" s="46"/>
      <c r="R60" s="31">
        <f t="shared" si="7"/>
        <v>0</v>
      </c>
    </row>
    <row r="61" spans="1:18" x14ac:dyDescent="0.2">
      <c r="A61" s="15" t="s">
        <v>35</v>
      </c>
      <c r="B61" s="197"/>
      <c r="C61" s="197"/>
      <c r="D61" s="43"/>
      <c r="E61" s="44">
        <v>1</v>
      </c>
      <c r="F61" s="20">
        <f t="shared" si="4"/>
        <v>0</v>
      </c>
      <c r="G61" s="20">
        <f t="shared" si="3"/>
        <v>0</v>
      </c>
      <c r="H61" s="20">
        <f t="shared" si="5"/>
        <v>0</v>
      </c>
      <c r="I61" s="42"/>
      <c r="J61" s="11"/>
      <c r="K61" s="48"/>
      <c r="L61" s="30"/>
      <c r="M61" s="30"/>
      <c r="N61" s="30"/>
      <c r="O61" s="31" t="str">
        <f t="shared" si="6"/>
        <v>0</v>
      </c>
      <c r="P61" s="30"/>
      <c r="Q61" s="46"/>
      <c r="R61" s="31">
        <f t="shared" si="7"/>
        <v>0</v>
      </c>
    </row>
    <row r="62" spans="1:18" x14ac:dyDescent="0.2">
      <c r="A62" s="15" t="s">
        <v>36</v>
      </c>
      <c r="B62" s="197"/>
      <c r="C62" s="197"/>
      <c r="D62" s="43"/>
      <c r="E62" s="44">
        <v>1</v>
      </c>
      <c r="F62" s="20">
        <f t="shared" si="4"/>
        <v>0</v>
      </c>
      <c r="G62" s="20">
        <f t="shared" si="3"/>
        <v>0</v>
      </c>
      <c r="H62" s="20">
        <f t="shared" si="5"/>
        <v>0</v>
      </c>
      <c r="I62" s="42"/>
      <c r="J62" s="11"/>
      <c r="K62" s="48"/>
      <c r="L62" s="30"/>
      <c r="M62" s="30"/>
      <c r="N62" s="30"/>
      <c r="O62" s="31" t="str">
        <f t="shared" si="6"/>
        <v>0</v>
      </c>
      <c r="P62" s="30"/>
      <c r="Q62" s="46"/>
      <c r="R62" s="31">
        <f t="shared" si="7"/>
        <v>0</v>
      </c>
    </row>
    <row r="63" spans="1:18" x14ac:dyDescent="0.2">
      <c r="A63" s="15" t="s">
        <v>37</v>
      </c>
      <c r="B63" s="197"/>
      <c r="C63" s="197"/>
      <c r="D63" s="43"/>
      <c r="E63" s="44">
        <v>1</v>
      </c>
      <c r="F63" s="20">
        <f t="shared" si="4"/>
        <v>0</v>
      </c>
      <c r="G63" s="20">
        <f t="shared" si="3"/>
        <v>0</v>
      </c>
      <c r="H63" s="20">
        <f t="shared" si="5"/>
        <v>0</v>
      </c>
      <c r="I63" s="42"/>
      <c r="J63" s="11"/>
      <c r="K63" s="48"/>
      <c r="L63" s="30"/>
      <c r="M63" s="30"/>
      <c r="N63" s="30"/>
      <c r="O63" s="31" t="str">
        <f t="shared" si="6"/>
        <v>0</v>
      </c>
      <c r="P63" s="30"/>
      <c r="Q63" s="46"/>
      <c r="R63" s="31">
        <f t="shared" si="7"/>
        <v>0</v>
      </c>
    </row>
    <row r="64" spans="1:18" x14ac:dyDescent="0.2">
      <c r="A64" s="15" t="s">
        <v>38</v>
      </c>
      <c r="B64" s="197"/>
      <c r="C64" s="197"/>
      <c r="D64" s="43"/>
      <c r="E64" s="44">
        <v>1</v>
      </c>
      <c r="F64" s="20">
        <f t="shared" si="4"/>
        <v>0</v>
      </c>
      <c r="G64" s="20">
        <f t="shared" si="3"/>
        <v>0</v>
      </c>
      <c r="H64" s="20">
        <f t="shared" si="5"/>
        <v>0</v>
      </c>
      <c r="I64" s="42"/>
      <c r="J64" s="11"/>
      <c r="K64" s="48"/>
      <c r="L64" s="30"/>
      <c r="M64" s="30"/>
      <c r="N64" s="30"/>
      <c r="O64" s="31" t="str">
        <f t="shared" si="6"/>
        <v>0</v>
      </c>
      <c r="P64" s="30"/>
      <c r="Q64" s="46"/>
      <c r="R64" s="31">
        <f t="shared" si="7"/>
        <v>0</v>
      </c>
    </row>
    <row r="65" spans="1:18" x14ac:dyDescent="0.2">
      <c r="A65" s="15" t="s">
        <v>39</v>
      </c>
      <c r="B65" s="197"/>
      <c r="C65" s="197"/>
      <c r="D65" s="43"/>
      <c r="E65" s="44">
        <v>1</v>
      </c>
      <c r="F65" s="20">
        <f t="shared" si="4"/>
        <v>0</v>
      </c>
      <c r="G65" s="20">
        <f t="shared" si="3"/>
        <v>0</v>
      </c>
      <c r="H65" s="20">
        <f t="shared" si="5"/>
        <v>0</v>
      </c>
      <c r="I65" s="42"/>
      <c r="J65" s="11"/>
      <c r="K65" s="48"/>
      <c r="L65" s="30"/>
      <c r="M65" s="30"/>
      <c r="N65" s="30"/>
      <c r="O65" s="31" t="str">
        <f t="shared" si="6"/>
        <v>0</v>
      </c>
      <c r="P65" s="30"/>
      <c r="Q65" s="46"/>
      <c r="R65" s="31">
        <f t="shared" si="7"/>
        <v>0</v>
      </c>
    </row>
    <row r="66" spans="1:18" x14ac:dyDescent="0.2">
      <c r="A66" s="15" t="s">
        <v>40</v>
      </c>
      <c r="B66" s="197"/>
      <c r="C66" s="197"/>
      <c r="D66" s="43"/>
      <c r="E66" s="44">
        <v>1</v>
      </c>
      <c r="F66" s="20">
        <f t="shared" si="4"/>
        <v>0</v>
      </c>
      <c r="G66" s="20">
        <f t="shared" si="3"/>
        <v>0</v>
      </c>
      <c r="H66" s="20">
        <f t="shared" si="5"/>
        <v>0</v>
      </c>
      <c r="I66" s="42"/>
      <c r="J66" s="11"/>
      <c r="K66" s="48"/>
      <c r="L66" s="30"/>
      <c r="M66" s="30"/>
      <c r="N66" s="30"/>
      <c r="O66" s="31" t="str">
        <f t="shared" si="6"/>
        <v>0</v>
      </c>
      <c r="P66" s="30"/>
      <c r="Q66" s="46"/>
      <c r="R66" s="31">
        <f t="shared" si="7"/>
        <v>0</v>
      </c>
    </row>
    <row r="67" spans="1:18" x14ac:dyDescent="0.2">
      <c r="A67" s="15" t="s">
        <v>41</v>
      </c>
      <c r="B67" s="197"/>
      <c r="C67" s="197"/>
      <c r="D67" s="43"/>
      <c r="E67" s="44">
        <v>1</v>
      </c>
      <c r="F67" s="20">
        <f t="shared" si="4"/>
        <v>0</v>
      </c>
      <c r="G67" s="20">
        <f t="shared" si="3"/>
        <v>0</v>
      </c>
      <c r="H67" s="20">
        <f t="shared" si="5"/>
        <v>0</v>
      </c>
      <c r="I67" s="42"/>
      <c r="J67" s="11"/>
      <c r="K67" s="48"/>
      <c r="L67" s="30"/>
      <c r="M67" s="30"/>
      <c r="N67" s="30"/>
      <c r="O67" s="31" t="str">
        <f t="shared" si="6"/>
        <v>0</v>
      </c>
      <c r="P67" s="30"/>
      <c r="Q67" s="46"/>
      <c r="R67" s="31">
        <f t="shared" si="7"/>
        <v>0</v>
      </c>
    </row>
    <row r="68" spans="1:18" ht="36" customHeight="1" x14ac:dyDescent="0.2">
      <c r="A68" s="12" t="s">
        <v>42</v>
      </c>
      <c r="B68" s="195" t="s">
        <v>31</v>
      </c>
      <c r="C68" s="196"/>
      <c r="D68" s="196"/>
      <c r="E68" s="196"/>
      <c r="F68" s="198"/>
      <c r="G68" s="13">
        <f>SUM(G69:G93)</f>
        <v>0</v>
      </c>
      <c r="H68" s="13">
        <f>SUM(H69:H93)</f>
        <v>0</v>
      </c>
      <c r="I68" s="39"/>
      <c r="J68" s="11"/>
    </row>
    <row r="69" spans="1:18" x14ac:dyDescent="0.2">
      <c r="A69" s="15" t="s">
        <v>48</v>
      </c>
      <c r="B69" s="197"/>
      <c r="C69" s="197"/>
      <c r="D69" s="43"/>
      <c r="E69" s="19"/>
      <c r="F69" s="49"/>
      <c r="G69" s="20">
        <f t="shared" ref="G69:G93" si="8">ROUND(E69*F69,2)</f>
        <v>0</v>
      </c>
      <c r="H69" s="20">
        <f>ROUND(G69*$C$3,2)</f>
        <v>0</v>
      </c>
      <c r="I69" s="42"/>
      <c r="J69" s="11"/>
    </row>
    <row r="70" spans="1:18" x14ac:dyDescent="0.2">
      <c r="A70" s="15" t="s">
        <v>49</v>
      </c>
      <c r="B70" s="197"/>
      <c r="C70" s="197"/>
      <c r="D70" s="43"/>
      <c r="E70" s="19"/>
      <c r="F70" s="49"/>
      <c r="G70" s="20">
        <f t="shared" si="8"/>
        <v>0</v>
      </c>
      <c r="H70" s="20">
        <f t="shared" ref="H70:H93" si="9">ROUND(G70*$C$3,2)</f>
        <v>0</v>
      </c>
      <c r="I70" s="42"/>
      <c r="J70" s="11"/>
    </row>
    <row r="71" spans="1:18" x14ac:dyDescent="0.2">
      <c r="A71" s="15" t="s">
        <v>50</v>
      </c>
      <c r="B71" s="197"/>
      <c r="C71" s="197"/>
      <c r="D71" s="43"/>
      <c r="E71" s="19"/>
      <c r="F71" s="49"/>
      <c r="G71" s="20">
        <f t="shared" si="8"/>
        <v>0</v>
      </c>
      <c r="H71" s="20">
        <f t="shared" si="9"/>
        <v>0</v>
      </c>
      <c r="I71" s="42"/>
      <c r="J71" s="11"/>
    </row>
    <row r="72" spans="1:18" x14ac:dyDescent="0.2">
      <c r="A72" s="15" t="s">
        <v>51</v>
      </c>
      <c r="B72" s="197"/>
      <c r="C72" s="197"/>
      <c r="D72" s="43"/>
      <c r="E72" s="19"/>
      <c r="F72" s="49"/>
      <c r="G72" s="20">
        <f t="shared" si="8"/>
        <v>0</v>
      </c>
      <c r="H72" s="20">
        <f t="shared" si="9"/>
        <v>0</v>
      </c>
      <c r="I72" s="42"/>
      <c r="J72" s="11"/>
    </row>
    <row r="73" spans="1:18" x14ac:dyDescent="0.2">
      <c r="A73" s="15" t="s">
        <v>52</v>
      </c>
      <c r="B73" s="197"/>
      <c r="C73" s="197"/>
      <c r="D73" s="43"/>
      <c r="E73" s="19"/>
      <c r="F73" s="49"/>
      <c r="G73" s="20">
        <f t="shared" si="8"/>
        <v>0</v>
      </c>
      <c r="H73" s="20">
        <f t="shared" si="9"/>
        <v>0</v>
      </c>
      <c r="I73" s="42"/>
      <c r="J73" s="11"/>
    </row>
    <row r="74" spans="1:18" x14ac:dyDescent="0.2">
      <c r="A74" s="15" t="s">
        <v>53</v>
      </c>
      <c r="B74" s="197"/>
      <c r="C74" s="197"/>
      <c r="D74" s="43"/>
      <c r="E74" s="19"/>
      <c r="F74" s="49"/>
      <c r="G74" s="20">
        <f t="shared" si="8"/>
        <v>0</v>
      </c>
      <c r="H74" s="20">
        <f t="shared" si="9"/>
        <v>0</v>
      </c>
      <c r="I74" s="42"/>
      <c r="J74" s="11"/>
    </row>
    <row r="75" spans="1:18" x14ac:dyDescent="0.2">
      <c r="A75" s="15" t="s">
        <v>54</v>
      </c>
      <c r="B75" s="197"/>
      <c r="C75" s="197"/>
      <c r="D75" s="43"/>
      <c r="E75" s="19"/>
      <c r="F75" s="49"/>
      <c r="G75" s="20">
        <f t="shared" si="8"/>
        <v>0</v>
      </c>
      <c r="H75" s="20">
        <f t="shared" si="9"/>
        <v>0</v>
      </c>
      <c r="I75" s="42"/>
      <c r="J75" s="11"/>
    </row>
    <row r="76" spans="1:18" x14ac:dyDescent="0.2">
      <c r="A76" s="15" t="s">
        <v>55</v>
      </c>
      <c r="B76" s="197"/>
      <c r="C76" s="197"/>
      <c r="D76" s="43"/>
      <c r="E76" s="19"/>
      <c r="F76" s="49"/>
      <c r="G76" s="20">
        <f t="shared" si="8"/>
        <v>0</v>
      </c>
      <c r="H76" s="20">
        <f t="shared" si="9"/>
        <v>0</v>
      </c>
      <c r="I76" s="42"/>
      <c r="J76" s="11"/>
    </row>
    <row r="77" spans="1:18" x14ac:dyDescent="0.2">
      <c r="A77" s="15" t="s">
        <v>56</v>
      </c>
      <c r="B77" s="197"/>
      <c r="C77" s="197"/>
      <c r="D77" s="43"/>
      <c r="E77" s="19"/>
      <c r="F77" s="49"/>
      <c r="G77" s="20">
        <f t="shared" si="8"/>
        <v>0</v>
      </c>
      <c r="H77" s="20">
        <f t="shared" si="9"/>
        <v>0</v>
      </c>
      <c r="I77" s="42"/>
      <c r="J77" s="11"/>
    </row>
    <row r="78" spans="1:18" x14ac:dyDescent="0.2">
      <c r="A78" s="15" t="s">
        <v>57</v>
      </c>
      <c r="B78" s="197"/>
      <c r="C78" s="197"/>
      <c r="D78" s="43"/>
      <c r="E78" s="19"/>
      <c r="F78" s="49"/>
      <c r="G78" s="20">
        <f t="shared" si="8"/>
        <v>0</v>
      </c>
      <c r="H78" s="20">
        <f t="shared" si="9"/>
        <v>0</v>
      </c>
      <c r="I78" s="42"/>
      <c r="J78" s="11"/>
    </row>
    <row r="79" spans="1:18" x14ac:dyDescent="0.2">
      <c r="A79" s="15" t="s">
        <v>214</v>
      </c>
      <c r="B79" s="197"/>
      <c r="C79" s="197"/>
      <c r="D79" s="43"/>
      <c r="E79" s="19"/>
      <c r="F79" s="49"/>
      <c r="G79" s="20">
        <f t="shared" si="8"/>
        <v>0</v>
      </c>
      <c r="H79" s="20">
        <f t="shared" si="9"/>
        <v>0</v>
      </c>
      <c r="I79" s="42"/>
      <c r="J79" s="11"/>
    </row>
    <row r="80" spans="1:18" x14ac:dyDescent="0.2">
      <c r="A80" s="15" t="s">
        <v>215</v>
      </c>
      <c r="B80" s="197"/>
      <c r="C80" s="197"/>
      <c r="D80" s="43"/>
      <c r="E80" s="19"/>
      <c r="F80" s="49"/>
      <c r="G80" s="20">
        <f t="shared" si="8"/>
        <v>0</v>
      </c>
      <c r="H80" s="20">
        <f t="shared" si="9"/>
        <v>0</v>
      </c>
      <c r="I80" s="42"/>
      <c r="J80" s="11"/>
    </row>
    <row r="81" spans="1:12" x14ac:dyDescent="0.2">
      <c r="A81" s="15" t="s">
        <v>216</v>
      </c>
      <c r="B81" s="197"/>
      <c r="C81" s="197"/>
      <c r="D81" s="43"/>
      <c r="E81" s="19"/>
      <c r="F81" s="49"/>
      <c r="G81" s="20">
        <f t="shared" si="8"/>
        <v>0</v>
      </c>
      <c r="H81" s="20">
        <f t="shared" si="9"/>
        <v>0</v>
      </c>
      <c r="I81" s="42"/>
      <c r="J81" s="11"/>
    </row>
    <row r="82" spans="1:12" x14ac:dyDescent="0.2">
      <c r="A82" s="15" t="s">
        <v>217</v>
      </c>
      <c r="B82" s="197"/>
      <c r="C82" s="197"/>
      <c r="D82" s="43"/>
      <c r="E82" s="19"/>
      <c r="F82" s="49"/>
      <c r="G82" s="20">
        <f t="shared" si="8"/>
        <v>0</v>
      </c>
      <c r="H82" s="20">
        <f t="shared" si="9"/>
        <v>0</v>
      </c>
      <c r="I82" s="42"/>
      <c r="J82" s="11"/>
    </row>
    <row r="83" spans="1:12" x14ac:dyDescent="0.2">
      <c r="A83" s="15" t="s">
        <v>218</v>
      </c>
      <c r="B83" s="197"/>
      <c r="C83" s="197"/>
      <c r="D83" s="43"/>
      <c r="E83" s="19"/>
      <c r="F83" s="49"/>
      <c r="G83" s="20">
        <f t="shared" si="8"/>
        <v>0</v>
      </c>
      <c r="H83" s="20">
        <f t="shared" si="9"/>
        <v>0</v>
      </c>
      <c r="I83" s="42"/>
      <c r="J83" s="11"/>
    </row>
    <row r="84" spans="1:12" x14ac:dyDescent="0.2">
      <c r="A84" s="15" t="s">
        <v>219</v>
      </c>
      <c r="B84" s="197"/>
      <c r="C84" s="197"/>
      <c r="D84" s="43"/>
      <c r="E84" s="19"/>
      <c r="F84" s="49"/>
      <c r="G84" s="20">
        <f t="shared" si="8"/>
        <v>0</v>
      </c>
      <c r="H84" s="20">
        <f t="shared" si="9"/>
        <v>0</v>
      </c>
      <c r="I84" s="42"/>
      <c r="J84" s="11"/>
    </row>
    <row r="85" spans="1:12" x14ac:dyDescent="0.2">
      <c r="A85" s="15" t="s">
        <v>220</v>
      </c>
      <c r="B85" s="197"/>
      <c r="C85" s="197"/>
      <c r="D85" s="43"/>
      <c r="E85" s="19"/>
      <c r="F85" s="49"/>
      <c r="G85" s="20">
        <f t="shared" si="8"/>
        <v>0</v>
      </c>
      <c r="H85" s="20">
        <f t="shared" si="9"/>
        <v>0</v>
      </c>
      <c r="I85" s="42"/>
      <c r="J85" s="11"/>
    </row>
    <row r="86" spans="1:12" x14ac:dyDescent="0.2">
      <c r="A86" s="15" t="s">
        <v>221</v>
      </c>
      <c r="B86" s="197"/>
      <c r="C86" s="197"/>
      <c r="D86" s="43"/>
      <c r="E86" s="19"/>
      <c r="F86" s="49"/>
      <c r="G86" s="20">
        <f t="shared" si="8"/>
        <v>0</v>
      </c>
      <c r="H86" s="20">
        <f t="shared" si="9"/>
        <v>0</v>
      </c>
      <c r="I86" s="42"/>
      <c r="J86" s="11"/>
    </row>
    <row r="87" spans="1:12" x14ac:dyDescent="0.2">
      <c r="A87" s="15" t="s">
        <v>222</v>
      </c>
      <c r="B87" s="197"/>
      <c r="C87" s="197"/>
      <c r="D87" s="43"/>
      <c r="E87" s="19"/>
      <c r="F87" s="49"/>
      <c r="G87" s="20">
        <f t="shared" si="8"/>
        <v>0</v>
      </c>
      <c r="H87" s="20">
        <f t="shared" si="9"/>
        <v>0</v>
      </c>
      <c r="I87" s="42"/>
      <c r="J87" s="11"/>
    </row>
    <row r="88" spans="1:12" x14ac:dyDescent="0.2">
      <c r="A88" s="15" t="s">
        <v>223</v>
      </c>
      <c r="B88" s="197"/>
      <c r="C88" s="197"/>
      <c r="D88" s="43"/>
      <c r="E88" s="19"/>
      <c r="F88" s="49"/>
      <c r="G88" s="20">
        <f t="shared" si="8"/>
        <v>0</v>
      </c>
      <c r="H88" s="20">
        <f t="shared" si="9"/>
        <v>0</v>
      </c>
      <c r="I88" s="42"/>
      <c r="J88" s="11"/>
    </row>
    <row r="89" spans="1:12" x14ac:dyDescent="0.2">
      <c r="A89" s="15" t="s">
        <v>224</v>
      </c>
      <c r="B89" s="197"/>
      <c r="C89" s="197"/>
      <c r="D89" s="43"/>
      <c r="E89" s="19"/>
      <c r="F89" s="49"/>
      <c r="G89" s="20">
        <f t="shared" si="8"/>
        <v>0</v>
      </c>
      <c r="H89" s="20">
        <f t="shared" si="9"/>
        <v>0</v>
      </c>
      <c r="I89" s="42"/>
      <c r="J89" s="11"/>
    </row>
    <row r="90" spans="1:12" x14ac:dyDescent="0.2">
      <c r="A90" s="15" t="s">
        <v>225</v>
      </c>
      <c r="B90" s="197"/>
      <c r="C90" s="197"/>
      <c r="D90" s="43"/>
      <c r="E90" s="19"/>
      <c r="F90" s="49"/>
      <c r="G90" s="20">
        <f t="shared" si="8"/>
        <v>0</v>
      </c>
      <c r="H90" s="20">
        <f t="shared" si="9"/>
        <v>0</v>
      </c>
      <c r="I90" s="42"/>
      <c r="J90" s="11"/>
    </row>
    <row r="91" spans="1:12" x14ac:dyDescent="0.2">
      <c r="A91" s="15" t="s">
        <v>226</v>
      </c>
      <c r="B91" s="197"/>
      <c r="C91" s="197"/>
      <c r="D91" s="43"/>
      <c r="E91" s="19"/>
      <c r="F91" s="49"/>
      <c r="G91" s="20">
        <f t="shared" si="8"/>
        <v>0</v>
      </c>
      <c r="H91" s="20">
        <f t="shared" si="9"/>
        <v>0</v>
      </c>
      <c r="I91" s="42"/>
      <c r="J91" s="11"/>
    </row>
    <row r="92" spans="1:12" x14ac:dyDescent="0.2">
      <c r="A92" s="15" t="s">
        <v>227</v>
      </c>
      <c r="B92" s="197"/>
      <c r="C92" s="197"/>
      <c r="D92" s="43"/>
      <c r="E92" s="19"/>
      <c r="F92" s="49"/>
      <c r="G92" s="20">
        <f t="shared" si="8"/>
        <v>0</v>
      </c>
      <c r="H92" s="20">
        <f t="shared" si="9"/>
        <v>0</v>
      </c>
      <c r="I92" s="42"/>
      <c r="J92" s="11"/>
    </row>
    <row r="93" spans="1:12" x14ac:dyDescent="0.2">
      <c r="A93" s="15" t="s">
        <v>228</v>
      </c>
      <c r="B93" s="197"/>
      <c r="C93" s="197"/>
      <c r="D93" s="43"/>
      <c r="E93" s="19"/>
      <c r="F93" s="49"/>
      <c r="G93" s="20">
        <f t="shared" si="8"/>
        <v>0</v>
      </c>
      <c r="H93" s="20">
        <f t="shared" si="9"/>
        <v>0</v>
      </c>
      <c r="I93" s="42"/>
      <c r="J93" s="11"/>
    </row>
    <row r="94" spans="1:12" ht="36" customHeight="1" x14ac:dyDescent="0.2">
      <c r="A94" s="12" t="s">
        <v>58</v>
      </c>
      <c r="B94" s="195" t="s">
        <v>102</v>
      </c>
      <c r="C94" s="196"/>
      <c r="D94" s="196"/>
      <c r="E94" s="196"/>
      <c r="F94" s="198"/>
      <c r="G94" s="13">
        <f>SUM(G95:G104)</f>
        <v>0</v>
      </c>
      <c r="H94" s="13">
        <f>SUM(H95:H104)</f>
        <v>0</v>
      </c>
      <c r="I94" s="39"/>
      <c r="J94" s="40"/>
      <c r="K94" s="41" t="s">
        <v>82</v>
      </c>
      <c r="L94" s="41" t="s">
        <v>83</v>
      </c>
    </row>
    <row r="95" spans="1:12" x14ac:dyDescent="0.2">
      <c r="A95" s="15" t="s">
        <v>60</v>
      </c>
      <c r="B95" s="197"/>
      <c r="C95" s="197"/>
      <c r="D95" s="18" t="s">
        <v>104</v>
      </c>
      <c r="E95" s="50"/>
      <c r="F95" s="20">
        <f>K95*L95</f>
        <v>0</v>
      </c>
      <c r="G95" s="20">
        <f t="shared" ref="G95:G104" si="10">ROUND(E95*F95,2)</f>
        <v>0</v>
      </c>
      <c r="H95" s="20">
        <f>ROUND(G95*$C$3,2)</f>
        <v>0</v>
      </c>
      <c r="I95" s="16"/>
      <c r="J95" s="11"/>
      <c r="K95" s="30"/>
      <c r="L95" s="30"/>
    </row>
    <row r="96" spans="1:12" x14ac:dyDescent="0.2">
      <c r="A96" s="15" t="s">
        <v>62</v>
      </c>
      <c r="B96" s="197"/>
      <c r="C96" s="197"/>
      <c r="D96" s="18" t="s">
        <v>104</v>
      </c>
      <c r="E96" s="50"/>
      <c r="F96" s="20">
        <f t="shared" ref="F96:F104" si="11">K96*L96</f>
        <v>0</v>
      </c>
      <c r="G96" s="20">
        <f t="shared" si="10"/>
        <v>0</v>
      </c>
      <c r="H96" s="20">
        <f t="shared" ref="H96:H104" si="12">ROUND(G96*$C$3,2)</f>
        <v>0</v>
      </c>
      <c r="I96" s="16"/>
      <c r="J96" s="11"/>
      <c r="K96" s="30"/>
      <c r="L96" s="30"/>
    </row>
    <row r="97" spans="1:12" x14ac:dyDescent="0.2">
      <c r="A97" s="15" t="s">
        <v>63</v>
      </c>
      <c r="B97" s="197"/>
      <c r="C97" s="197"/>
      <c r="D97" s="18" t="s">
        <v>104</v>
      </c>
      <c r="E97" s="50"/>
      <c r="F97" s="20">
        <f t="shared" si="11"/>
        <v>0</v>
      </c>
      <c r="G97" s="20">
        <f t="shared" si="10"/>
        <v>0</v>
      </c>
      <c r="H97" s="20">
        <f t="shared" si="12"/>
        <v>0</v>
      </c>
      <c r="I97" s="16"/>
      <c r="J97" s="11"/>
      <c r="K97" s="30"/>
      <c r="L97" s="30"/>
    </row>
    <row r="98" spans="1:12" x14ac:dyDescent="0.2">
      <c r="A98" s="15" t="s">
        <v>64</v>
      </c>
      <c r="B98" s="197"/>
      <c r="C98" s="197"/>
      <c r="D98" s="18" t="s">
        <v>104</v>
      </c>
      <c r="E98" s="50"/>
      <c r="F98" s="20">
        <f t="shared" si="11"/>
        <v>0</v>
      </c>
      <c r="G98" s="20">
        <f t="shared" si="10"/>
        <v>0</v>
      </c>
      <c r="H98" s="20">
        <f t="shared" si="12"/>
        <v>0</v>
      </c>
      <c r="I98" s="16"/>
      <c r="J98" s="11"/>
      <c r="K98" s="30"/>
      <c r="L98" s="30"/>
    </row>
    <row r="99" spans="1:12" x14ac:dyDescent="0.2">
      <c r="A99" s="15" t="s">
        <v>65</v>
      </c>
      <c r="B99" s="197"/>
      <c r="C99" s="197"/>
      <c r="D99" s="18" t="s">
        <v>104</v>
      </c>
      <c r="E99" s="50"/>
      <c r="F99" s="20">
        <f t="shared" si="11"/>
        <v>0</v>
      </c>
      <c r="G99" s="20">
        <f t="shared" si="10"/>
        <v>0</v>
      </c>
      <c r="H99" s="20">
        <f t="shared" si="12"/>
        <v>0</v>
      </c>
      <c r="I99" s="16"/>
      <c r="J99" s="11"/>
      <c r="K99" s="30"/>
      <c r="L99" s="30"/>
    </row>
    <row r="100" spans="1:12" x14ac:dyDescent="0.2">
      <c r="A100" s="15" t="s">
        <v>66</v>
      </c>
      <c r="B100" s="197"/>
      <c r="C100" s="197"/>
      <c r="D100" s="18" t="s">
        <v>104</v>
      </c>
      <c r="E100" s="50"/>
      <c r="F100" s="20">
        <f t="shared" si="11"/>
        <v>0</v>
      </c>
      <c r="G100" s="20">
        <f t="shared" si="10"/>
        <v>0</v>
      </c>
      <c r="H100" s="20">
        <f t="shared" si="12"/>
        <v>0</v>
      </c>
      <c r="I100" s="16"/>
      <c r="J100" s="11"/>
      <c r="K100" s="30"/>
      <c r="L100" s="30"/>
    </row>
    <row r="101" spans="1:12" x14ac:dyDescent="0.2">
      <c r="A101" s="15" t="s">
        <v>67</v>
      </c>
      <c r="B101" s="197"/>
      <c r="C101" s="197"/>
      <c r="D101" s="18" t="s">
        <v>104</v>
      </c>
      <c r="E101" s="50"/>
      <c r="F101" s="20">
        <f t="shared" si="11"/>
        <v>0</v>
      </c>
      <c r="G101" s="20">
        <f t="shared" si="10"/>
        <v>0</v>
      </c>
      <c r="H101" s="20">
        <f t="shared" si="12"/>
        <v>0</v>
      </c>
      <c r="I101" s="16"/>
      <c r="J101" s="11"/>
      <c r="K101" s="30"/>
      <c r="L101" s="30"/>
    </row>
    <row r="102" spans="1:12" x14ac:dyDescent="0.2">
      <c r="A102" s="15" t="s">
        <v>68</v>
      </c>
      <c r="B102" s="197"/>
      <c r="C102" s="197"/>
      <c r="D102" s="18" t="s">
        <v>104</v>
      </c>
      <c r="E102" s="50"/>
      <c r="F102" s="20">
        <f t="shared" si="11"/>
        <v>0</v>
      </c>
      <c r="G102" s="20">
        <f t="shared" si="10"/>
        <v>0</v>
      </c>
      <c r="H102" s="20">
        <f t="shared" si="12"/>
        <v>0</v>
      </c>
      <c r="I102" s="16"/>
      <c r="J102" s="11"/>
      <c r="K102" s="30"/>
      <c r="L102" s="30"/>
    </row>
    <row r="103" spans="1:12" x14ac:dyDescent="0.2">
      <c r="A103" s="15" t="s">
        <v>69</v>
      </c>
      <c r="B103" s="197"/>
      <c r="C103" s="197"/>
      <c r="D103" s="18" t="s">
        <v>104</v>
      </c>
      <c r="E103" s="50"/>
      <c r="F103" s="20">
        <f t="shared" si="11"/>
        <v>0</v>
      </c>
      <c r="G103" s="20">
        <f t="shared" si="10"/>
        <v>0</v>
      </c>
      <c r="H103" s="20">
        <f t="shared" si="12"/>
        <v>0</v>
      </c>
      <c r="I103" s="16"/>
      <c r="J103" s="11"/>
      <c r="K103" s="30"/>
      <c r="L103" s="30"/>
    </row>
    <row r="104" spans="1:12" x14ac:dyDescent="0.2">
      <c r="A104" s="15" t="s">
        <v>70</v>
      </c>
      <c r="B104" s="197"/>
      <c r="C104" s="197"/>
      <c r="D104" s="18" t="s">
        <v>104</v>
      </c>
      <c r="E104" s="50"/>
      <c r="F104" s="20">
        <f t="shared" si="11"/>
        <v>0</v>
      </c>
      <c r="G104" s="20">
        <f t="shared" si="10"/>
        <v>0</v>
      </c>
      <c r="H104" s="20">
        <f t="shared" si="12"/>
        <v>0</v>
      </c>
      <c r="I104" s="16"/>
      <c r="J104" s="11"/>
      <c r="K104" s="30"/>
      <c r="L104" s="30"/>
    </row>
    <row r="105" spans="1:12" ht="36" customHeight="1" x14ac:dyDescent="0.2">
      <c r="A105" s="12" t="s">
        <v>71</v>
      </c>
      <c r="B105" s="195" t="s">
        <v>103</v>
      </c>
      <c r="C105" s="196"/>
      <c r="D105" s="196"/>
      <c r="E105" s="196"/>
      <c r="F105" s="198"/>
      <c r="G105" s="13">
        <f>SUM(G106:G107)</f>
        <v>0</v>
      </c>
      <c r="H105" s="13">
        <f>SUM(H106:H107)</f>
        <v>0</v>
      </c>
      <c r="I105" s="39"/>
      <c r="J105" s="40"/>
      <c r="K105" s="41" t="s">
        <v>82</v>
      </c>
      <c r="L105" s="41" t="s">
        <v>83</v>
      </c>
    </row>
    <row r="106" spans="1:12" x14ac:dyDescent="0.2">
      <c r="A106" s="15" t="s">
        <v>73</v>
      </c>
      <c r="B106" s="197" t="s">
        <v>84</v>
      </c>
      <c r="C106" s="197"/>
      <c r="D106" s="18" t="s">
        <v>104</v>
      </c>
      <c r="E106" s="50"/>
      <c r="F106" s="20">
        <f>K106*L106</f>
        <v>0</v>
      </c>
      <c r="G106" s="20">
        <f>ROUND(E106*F106,2)</f>
        <v>0</v>
      </c>
      <c r="H106" s="20">
        <f>ROUND(G106*$C$3,2)</f>
        <v>0</v>
      </c>
      <c r="I106" s="16"/>
      <c r="J106" s="11"/>
      <c r="K106" s="30"/>
      <c r="L106" s="30"/>
    </row>
    <row r="107" spans="1:12" x14ac:dyDescent="0.2">
      <c r="A107" s="15" t="s">
        <v>80</v>
      </c>
      <c r="B107" s="197" t="s">
        <v>84</v>
      </c>
      <c r="C107" s="197"/>
      <c r="D107" s="18" t="s">
        <v>104</v>
      </c>
      <c r="E107" s="50"/>
      <c r="F107" s="20">
        <f>K107*L107</f>
        <v>0</v>
      </c>
      <c r="G107" s="20">
        <f>ROUND(E107*F107,2)</f>
        <v>0</v>
      </c>
      <c r="H107" s="20">
        <f>ROUND(G107*$C$3,2)</f>
        <v>0</v>
      </c>
      <c r="I107" s="16"/>
      <c r="J107" s="11"/>
      <c r="K107" s="30"/>
      <c r="L107" s="30"/>
    </row>
    <row r="108" spans="1:12" x14ac:dyDescent="0.2">
      <c r="A108" s="199" t="s">
        <v>94</v>
      </c>
      <c r="B108" s="200"/>
      <c r="C108" s="200"/>
      <c r="D108" s="200"/>
      <c r="E108" s="200"/>
      <c r="F108" s="201"/>
      <c r="G108" s="9">
        <f>G7++G28+G57+G68+G94+G105</f>
        <v>0</v>
      </c>
      <c r="H108" s="9">
        <f>H7+H28+H57+H68+H94+H105</f>
        <v>0</v>
      </c>
      <c r="I108" s="10"/>
      <c r="J108" s="11"/>
    </row>
    <row r="109" spans="1:12" ht="35.4" customHeight="1" x14ac:dyDescent="0.2">
      <c r="A109" s="51"/>
      <c r="B109" s="205"/>
      <c r="C109" s="205"/>
      <c r="D109" s="202" t="s">
        <v>97</v>
      </c>
      <c r="E109" s="203"/>
      <c r="F109" s="204"/>
      <c r="G109" s="52"/>
      <c r="H109" s="52"/>
      <c r="I109" s="53"/>
    </row>
    <row r="110" spans="1:12" ht="36" customHeight="1" x14ac:dyDescent="0.2">
      <c r="A110" s="12" t="s">
        <v>81</v>
      </c>
      <c r="B110" s="195" t="s">
        <v>105</v>
      </c>
      <c r="C110" s="196"/>
      <c r="D110" s="218">
        <f>Suvestinė!C19</f>
        <v>7.0000000000000007E-2</v>
      </c>
      <c r="E110" s="219"/>
      <c r="F110" s="220"/>
      <c r="G110" s="13">
        <f>ROUNDDOWN(G108*D110,2)</f>
        <v>0</v>
      </c>
      <c r="H110" s="13">
        <f>ROUND(G110*$C$3,2)</f>
        <v>0</v>
      </c>
      <c r="I110" s="55" t="s">
        <v>85</v>
      </c>
    </row>
    <row r="111" spans="1:12" x14ac:dyDescent="0.2">
      <c r="A111" s="56"/>
      <c r="B111" s="54"/>
      <c r="C111" s="54"/>
      <c r="D111" s="57"/>
      <c r="E111" s="58"/>
      <c r="F111" s="58"/>
      <c r="G111" s="59"/>
      <c r="H111" s="59"/>
      <c r="I111" s="60"/>
    </row>
    <row r="112" spans="1:12" ht="35.4" customHeight="1" x14ac:dyDescent="0.2">
      <c r="A112" s="221" t="s">
        <v>99</v>
      </c>
      <c r="B112" s="222"/>
      <c r="C112" s="222"/>
      <c r="D112" s="222"/>
      <c r="E112" s="222"/>
      <c r="F112" s="223"/>
      <c r="G112" s="71">
        <f>G108+G110</f>
        <v>0</v>
      </c>
      <c r="H112" s="71">
        <f>H108+H110</f>
        <v>0</v>
      </c>
      <c r="I112" s="14"/>
    </row>
  </sheetData>
  <sheetProtection algorithmName="SHA-512" hashValue="5EQ8z8+FF0QucjpUMOPrqTZfH8x+fI+CS3T42l4KITNmMato4jYO7fT9k8R6AXtB3IKXJ6DZwtclducTfKi+Eg==" saltValue="0WwbFb0+O/dWogU3E4I7gA==" spinCount="100000" sheet="1" formatColumns="0" formatRows="0" insertHyperlinks="0"/>
  <protectedRanges>
    <protectedRange sqref="E8:E27" name="Diapazonas6"/>
    <protectedRange sqref="B69:F93 I69:I93" name="Diapazonas4"/>
    <protectedRange sqref="B29:B56 C34:C35 C41:C42 C48:C49 C55:C56 D53:F56 D46:F49 D39:F42 D32:F35 I32:I35 I39:I42 I46:I49 I53:I56 J29:J31 J36:J38 J43:J45 J50:J52" name="Diapazonas2"/>
    <protectedRange sqref="C2:C3 B8:B27" name="Diapazonas1"/>
    <protectedRange sqref="B58:D67 I58:I67 K58:N67 P58:Q67" name="Diapazonas3"/>
    <protectedRange sqref="B95:C104 E95:E104 I95:I104 K95:L104 B106:C107 E106:E107 I106:I107 K106:L107" name="Diapazonas5"/>
  </protectedRanges>
  <mergeCells count="76">
    <mergeCell ref="J50:K50"/>
    <mergeCell ref="A50:A56"/>
    <mergeCell ref="B50:B56"/>
    <mergeCell ref="J29:K29"/>
    <mergeCell ref="J36:K36"/>
    <mergeCell ref="J43:K43"/>
    <mergeCell ref="B29:B35"/>
    <mergeCell ref="A36:A42"/>
    <mergeCell ref="B36:B42"/>
    <mergeCell ref="A1:B1"/>
    <mergeCell ref="C1:D1"/>
    <mergeCell ref="B5:C5"/>
    <mergeCell ref="B6:F6"/>
    <mergeCell ref="B7:F7"/>
    <mergeCell ref="I8:I11"/>
    <mergeCell ref="A29:A35"/>
    <mergeCell ref="B57:F57"/>
    <mergeCell ref="B58:C58"/>
    <mergeCell ref="B59:C59"/>
    <mergeCell ref="B28:F28"/>
    <mergeCell ref="A43:A49"/>
    <mergeCell ref="B43:B49"/>
    <mergeCell ref="B60:C60"/>
    <mergeCell ref="B61:C61"/>
    <mergeCell ref="B62:C62"/>
    <mergeCell ref="B72:C72"/>
    <mergeCell ref="B68:F68"/>
    <mergeCell ref="B69:C69"/>
    <mergeCell ref="B70:C70"/>
    <mergeCell ref="B71:C71"/>
    <mergeCell ref="B63:C63"/>
    <mergeCell ref="B64:C64"/>
    <mergeCell ref="B65:C65"/>
    <mergeCell ref="B66:C66"/>
    <mergeCell ref="B67:C67"/>
    <mergeCell ref="B84:C84"/>
    <mergeCell ref="B73:C73"/>
    <mergeCell ref="B74:C74"/>
    <mergeCell ref="B75:C75"/>
    <mergeCell ref="B76:C76"/>
    <mergeCell ref="B77:C77"/>
    <mergeCell ref="B78:C78"/>
    <mergeCell ref="B79:C79"/>
    <mergeCell ref="B80:C80"/>
    <mergeCell ref="B81:C81"/>
    <mergeCell ref="B82:C82"/>
    <mergeCell ref="B83:C83"/>
    <mergeCell ref="B91:C91"/>
    <mergeCell ref="B92:C92"/>
    <mergeCell ref="B93:C93"/>
    <mergeCell ref="B85:C85"/>
    <mergeCell ref="B86:C86"/>
    <mergeCell ref="B87:C87"/>
    <mergeCell ref="B88:C88"/>
    <mergeCell ref="B89:C89"/>
    <mergeCell ref="B90:C90"/>
    <mergeCell ref="B94:F94"/>
    <mergeCell ref="B95:C95"/>
    <mergeCell ref="B96:C96"/>
    <mergeCell ref="B97:C97"/>
    <mergeCell ref="B98:C98"/>
    <mergeCell ref="B99:C99"/>
    <mergeCell ref="B100:C100"/>
    <mergeCell ref="B101:C101"/>
    <mergeCell ref="B102:C102"/>
    <mergeCell ref="B103:C103"/>
    <mergeCell ref="A112:F112"/>
    <mergeCell ref="B105:F105"/>
    <mergeCell ref="B106:C106"/>
    <mergeCell ref="B107:C107"/>
    <mergeCell ref="B104:C104"/>
    <mergeCell ref="A108:F108"/>
    <mergeCell ref="B109:C109"/>
    <mergeCell ref="D109:F109"/>
    <mergeCell ref="B110:C110"/>
    <mergeCell ref="D110:F110"/>
  </mergeCells>
  <phoneticPr fontId="3" type="noConversion"/>
  <dataValidations count="5">
    <dataValidation type="list" allowBlank="1" showInputMessage="1" showErrorMessage="1" sqref="J1:J2" xr:uid="{B803354B-74F8-4E8D-B27A-2C34D5E10AC8}">
      <formula1>"Taikomieji (pramoniniai) moksliniai tyrimai, Eksperimentinė plėtra (bandomoji taikomoji veikla)"</formula1>
    </dataValidation>
    <dataValidation type="whole" operator="lessThanOrEqual" allowBlank="1" showInputMessage="1" showErrorMessage="1" error="Įvesta reikšmė neturi viršyti 7,00 proc." sqref="D111:F111" xr:uid="{30AE2539-B3D4-4791-8BF1-D23705EC1E60}">
      <formula1>7</formula1>
    </dataValidation>
    <dataValidation operator="lessThanOrEqual" allowBlank="1" showInputMessage="1" showErrorMessage="1" error="Įvesta reikšmė neturi viršyti 7,00 proc." sqref="D110:F110" xr:uid="{2A02D081-61F0-4BD9-AEB6-4341F7DDED9C}"/>
    <dataValidation type="list" allowBlank="1" showInputMessage="1" showErrorMessage="1" sqref="B8:B27" xr:uid="{D898C51F-707D-42B2-962E-5B26743B4AA1}">
      <formula1>Pareiškėjas</formula1>
    </dataValidation>
    <dataValidation type="list" allowBlank="1" showInputMessage="1" showErrorMessage="1" sqref="C2" xr:uid="{FA64286B-FA9D-416C-BF42-E9A72DB1D81C}">
      <formula1>"Sostinės regionas, Vidurio ir vakarų Lietuvos regionas"</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B0D41C2F-64AE-4436-9BFE-D34E719ADEE4}">
          <x14:formula1>
            <xm:f>IF($C$2=Duomenys!$A$2,Duomenys!$B$2:$F$2,Duomenys!$B$3:$G$3)</xm:f>
          </x14:formula1>
          <xm:sqref>C3</xm:sqref>
        </x14:dataValidation>
        <x14:dataValidation type="list" allowBlank="1" showInputMessage="1" showErrorMessage="1" xr:uid="{F7FBDAF3-D702-4A84-93E7-6B85BF055C89}">
          <x14:formula1>
            <xm:f>'Dienpinigiai ir apgyvendinimas'!$A$4:$A$157</xm:f>
          </x14:formula1>
          <xm:sqref>J29:K29 J36:K36 J43:K43 J50:K50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E00B4-D7FE-42AF-BE01-E34F7DCFCC35}">
  <sheetPr>
    <tabColor theme="9"/>
  </sheetPr>
  <dimension ref="A1:S164"/>
  <sheetViews>
    <sheetView tabSelected="1" zoomScaleNormal="100" workbookViewId="0">
      <pane ySplit="5" topLeftCell="A6" activePane="bottomLeft" state="frozen"/>
      <selection pane="bottomLeft" activeCell="E27" sqref="E27"/>
    </sheetView>
  </sheetViews>
  <sheetFormatPr defaultColWidth="9.109375" defaultRowHeight="11.4" x14ac:dyDescent="0.2"/>
  <cols>
    <col min="1" max="1" width="4.88671875" style="5" bestFit="1" customWidth="1"/>
    <col min="2" max="2" width="26.109375" style="5" customWidth="1"/>
    <col min="3" max="3" width="36.88671875" style="5" customWidth="1"/>
    <col min="4" max="4" width="13.5546875" style="5" customWidth="1"/>
    <col min="5" max="5" width="10.6640625" style="5" customWidth="1"/>
    <col min="6" max="6" width="12.5546875" style="5" customWidth="1"/>
    <col min="7" max="7" width="24.44140625" style="5" customWidth="1"/>
    <col min="8" max="8" width="14" style="5" customWidth="1"/>
    <col min="9" max="9" width="36.77734375" style="5" customWidth="1"/>
    <col min="10" max="10" width="6.33203125" style="5" customWidth="1"/>
    <col min="11" max="11" width="22.33203125" style="5" bestFit="1" customWidth="1"/>
    <col min="12" max="12" width="15.33203125" style="5" bestFit="1" customWidth="1"/>
    <col min="13" max="13" width="16.77734375" style="5" customWidth="1"/>
    <col min="14" max="14" width="13.6640625" style="5" customWidth="1"/>
    <col min="15" max="15" width="14.88671875" style="5" customWidth="1"/>
    <col min="16" max="16" width="17.44140625" style="5" customWidth="1"/>
    <col min="17" max="17" width="18.44140625" style="5" customWidth="1"/>
    <col min="18" max="18" width="21" style="5" bestFit="1" customWidth="1"/>
    <col min="19" max="19" width="1.6640625" style="1" bestFit="1" customWidth="1"/>
    <col min="20" max="16384" width="9.109375" style="5"/>
  </cols>
  <sheetData>
    <row r="1" spans="1:19" ht="12.75" customHeight="1" x14ac:dyDescent="0.2">
      <c r="A1" s="213" t="s">
        <v>0</v>
      </c>
      <c r="B1" s="213"/>
      <c r="C1" s="214" t="s">
        <v>203</v>
      </c>
      <c r="D1" s="214"/>
      <c r="E1" s="72"/>
      <c r="F1" s="62"/>
      <c r="G1" s="61"/>
      <c r="H1" s="61"/>
      <c r="I1" s="61"/>
      <c r="J1" s="4"/>
      <c r="S1" s="5"/>
    </row>
    <row r="2" spans="1:19" ht="12.75" customHeight="1" x14ac:dyDescent="0.2">
      <c r="A2" s="2"/>
      <c r="B2" s="2" t="s">
        <v>209</v>
      </c>
      <c r="C2" s="68"/>
      <c r="D2" s="65"/>
      <c r="E2" s="62"/>
      <c r="F2" s="62"/>
      <c r="G2" s="61"/>
      <c r="H2" s="61"/>
      <c r="I2" s="61"/>
      <c r="J2" s="4"/>
      <c r="S2" s="5"/>
    </row>
    <row r="3" spans="1:19" x14ac:dyDescent="0.2">
      <c r="A3" s="2"/>
      <c r="B3" s="2" t="s">
        <v>1</v>
      </c>
      <c r="C3" s="69"/>
      <c r="D3" s="3"/>
      <c r="E3" s="3"/>
      <c r="F3" s="3"/>
      <c r="G3" s="2"/>
      <c r="H3" s="63"/>
      <c r="I3" s="3"/>
      <c r="J3" s="4"/>
      <c r="S3" s="5"/>
    </row>
    <row r="4" spans="1:19" x14ac:dyDescent="0.2">
      <c r="E4" s="64"/>
    </row>
    <row r="5" spans="1:19" ht="34.200000000000003" x14ac:dyDescent="0.2">
      <c r="A5" s="6" t="s">
        <v>2</v>
      </c>
      <c r="B5" s="215" t="s">
        <v>3</v>
      </c>
      <c r="C5" s="215"/>
      <c r="D5" s="6" t="s">
        <v>4</v>
      </c>
      <c r="E5" s="6" t="s">
        <v>5</v>
      </c>
      <c r="F5" s="6" t="s">
        <v>6</v>
      </c>
      <c r="G5" s="6" t="s">
        <v>7</v>
      </c>
      <c r="H5" s="6" t="s">
        <v>91</v>
      </c>
      <c r="I5" s="6" t="s">
        <v>130</v>
      </c>
      <c r="J5" s="7"/>
      <c r="S5" s="5"/>
    </row>
    <row r="6" spans="1:19" x14ac:dyDescent="0.2">
      <c r="A6" s="8"/>
      <c r="B6" s="216" t="s">
        <v>93</v>
      </c>
      <c r="C6" s="216"/>
      <c r="D6" s="216"/>
      <c r="E6" s="216"/>
      <c r="F6" s="216"/>
      <c r="G6" s="9">
        <f>G7+G28+G57+G68+G94+G105</f>
        <v>0</v>
      </c>
      <c r="H6" s="9">
        <f>H7+H28+H57+H68+H94+H105</f>
        <v>0</v>
      </c>
      <c r="I6" s="10"/>
      <c r="J6" s="11"/>
      <c r="S6" s="5"/>
    </row>
    <row r="7" spans="1:19" ht="36" customHeight="1" x14ac:dyDescent="0.2">
      <c r="A7" s="12" t="s">
        <v>8</v>
      </c>
      <c r="B7" s="195" t="s">
        <v>59</v>
      </c>
      <c r="C7" s="196"/>
      <c r="D7" s="196"/>
      <c r="E7" s="196"/>
      <c r="F7" s="198"/>
      <c r="G7" s="13">
        <f>SUM(G8:G27)</f>
        <v>0</v>
      </c>
      <c r="H7" s="13">
        <f>SUM(H8:H27)</f>
        <v>0</v>
      </c>
      <c r="I7" s="14"/>
      <c r="J7" s="11"/>
      <c r="S7" s="5"/>
    </row>
    <row r="8" spans="1:19" ht="11.4" customHeight="1" x14ac:dyDescent="0.2">
      <c r="A8" s="15" t="s">
        <v>9</v>
      </c>
      <c r="B8" s="16"/>
      <c r="C8" s="17" t="str">
        <f>IF(B8&gt;0,VLOOKUP(B8,Darbuotojai!C$27:F$46,2,FALSE),"")</f>
        <v/>
      </c>
      <c r="D8" s="18" t="s">
        <v>61</v>
      </c>
      <c r="E8" s="17" t="str">
        <f>IF(B8&lt;&gt;"",HLOOKUP(B8,'Vykdymo planas'!G$19:Z$32,14,FALSE),"")</f>
        <v/>
      </c>
      <c r="F8" s="20">
        <f>IF(B8&gt;0,ROUND(VLOOKUP(B8,Darbuotojai!C$27:F$46,4,FALSE),2),0)</f>
        <v>0</v>
      </c>
      <c r="G8" s="20" t="str">
        <f>IFERROR(ROUND(E8*F8,2),"0,00")</f>
        <v>0,00</v>
      </c>
      <c r="H8" s="20">
        <f>ROUND(G8*$C$3,2)</f>
        <v>0</v>
      </c>
      <c r="I8" s="217" t="s">
        <v>213</v>
      </c>
      <c r="J8" s="11"/>
      <c r="S8" s="5"/>
    </row>
    <row r="9" spans="1:19" x14ac:dyDescent="0.2">
      <c r="A9" s="15" t="s">
        <v>10</v>
      </c>
      <c r="B9" s="16"/>
      <c r="C9" s="17" t="str">
        <f>IF(B9&gt;0,VLOOKUP(B9,Darbuotojai!C$27:F$46,2,FALSE),"")</f>
        <v/>
      </c>
      <c r="D9" s="18" t="s">
        <v>61</v>
      </c>
      <c r="E9" s="17" t="str">
        <f>IF(B9&lt;&gt;"",HLOOKUP(B9,'Vykdymo planas'!G$19:Z$32,14,FALSE),"")</f>
        <v/>
      </c>
      <c r="F9" s="20">
        <f>IF(B9&gt;0,ROUND(VLOOKUP(B9,Darbuotojai!C$27:F$46,4,FALSE),2),0)</f>
        <v>0</v>
      </c>
      <c r="G9" s="20" t="str">
        <f t="shared" ref="G9:G27" si="0">IFERROR(ROUND(E9*F9,2),"0,00")</f>
        <v>0,00</v>
      </c>
      <c r="H9" s="20">
        <f>ROUND(G9*$C$3,2)</f>
        <v>0</v>
      </c>
      <c r="I9" s="217"/>
      <c r="J9" s="11"/>
      <c r="S9" s="5"/>
    </row>
    <row r="10" spans="1:19" x14ac:dyDescent="0.2">
      <c r="A10" s="15" t="s">
        <v>11</v>
      </c>
      <c r="B10" s="16"/>
      <c r="C10" s="17" t="str">
        <f>IF(B10&gt;0,VLOOKUP(B10,Darbuotojai!C$27:F$46,2,FALSE),"")</f>
        <v/>
      </c>
      <c r="D10" s="18" t="s">
        <v>61</v>
      </c>
      <c r="E10" s="17" t="str">
        <f>IF(B10&lt;&gt;"",HLOOKUP(B10,'Vykdymo planas'!G$19:Z$32,14,FALSE),"")</f>
        <v/>
      </c>
      <c r="F10" s="20">
        <f>IF(B10&gt;0,ROUND(VLOOKUP(B10,Darbuotojai!C$27:F$46,4,FALSE),2),0)</f>
        <v>0</v>
      </c>
      <c r="G10" s="20" t="str">
        <f t="shared" si="0"/>
        <v>0,00</v>
      </c>
      <c r="H10" s="20">
        <f t="shared" ref="H10:H27" si="1">ROUND(G10*$C$3,2)</f>
        <v>0</v>
      </c>
      <c r="I10" s="217"/>
      <c r="J10" s="11"/>
      <c r="S10" s="5"/>
    </row>
    <row r="11" spans="1:19" x14ac:dyDescent="0.2">
      <c r="A11" s="15" t="s">
        <v>12</v>
      </c>
      <c r="B11" s="16"/>
      <c r="C11" s="17" t="str">
        <f>IF(B11&gt;0,VLOOKUP(B11,Darbuotojai!C$27:F$46,2,FALSE),"")</f>
        <v/>
      </c>
      <c r="D11" s="18" t="s">
        <v>61</v>
      </c>
      <c r="E11" s="17" t="str">
        <f>IF(B11&lt;&gt;"",HLOOKUP(B11,'Vykdymo planas'!G$19:Z$32,14,FALSE),"")</f>
        <v/>
      </c>
      <c r="F11" s="20">
        <f>IF(B11&gt;0,ROUND(VLOOKUP(B11,Darbuotojai!C$27:F$46,4,FALSE),2),0)</f>
        <v>0</v>
      </c>
      <c r="G11" s="20" t="str">
        <f t="shared" si="0"/>
        <v>0,00</v>
      </c>
      <c r="H11" s="20">
        <f t="shared" si="1"/>
        <v>0</v>
      </c>
      <c r="I11" s="217"/>
      <c r="J11" s="11"/>
      <c r="S11" s="5"/>
    </row>
    <row r="12" spans="1:19" x14ac:dyDescent="0.2">
      <c r="A12" s="15" t="s">
        <v>13</v>
      </c>
      <c r="B12" s="16"/>
      <c r="C12" s="17" t="str">
        <f>IF(B12&gt;0,VLOOKUP(B12,Darbuotojai!C$27:F$46,2,FALSE),"")</f>
        <v/>
      </c>
      <c r="D12" s="18" t="s">
        <v>61</v>
      </c>
      <c r="E12" s="17" t="str">
        <f>IF(B12&lt;&gt;"",HLOOKUP(B12,'Vykdymo planas'!G$19:Z$32,14,FALSE),"")</f>
        <v/>
      </c>
      <c r="F12" s="20">
        <f>IF(B12&gt;0,ROUND(VLOOKUP(B12,Darbuotojai!C$27:F$46,4,FALSE),2),0)</f>
        <v>0</v>
      </c>
      <c r="G12" s="20" t="str">
        <f t="shared" si="0"/>
        <v>0,00</v>
      </c>
      <c r="H12" s="20">
        <f t="shared" si="1"/>
        <v>0</v>
      </c>
      <c r="I12" s="21"/>
      <c r="J12" s="11"/>
      <c r="S12" s="5"/>
    </row>
    <row r="13" spans="1:19" x14ac:dyDescent="0.2">
      <c r="A13" s="15" t="s">
        <v>14</v>
      </c>
      <c r="B13" s="16"/>
      <c r="C13" s="17" t="str">
        <f>IF(B13&gt;0,VLOOKUP(B13,Darbuotojai!C$27:F$46,2,FALSE),"")</f>
        <v/>
      </c>
      <c r="D13" s="18" t="s">
        <v>61</v>
      </c>
      <c r="E13" s="17" t="str">
        <f>IF(B13&lt;&gt;"",HLOOKUP(B13,'Vykdymo planas'!G$19:Z$32,14,FALSE),"")</f>
        <v/>
      </c>
      <c r="F13" s="20">
        <f>IF(B13&gt;0,ROUND(VLOOKUP(B13,Darbuotojai!C$27:F$46,4,FALSE),2),0)</f>
        <v>0</v>
      </c>
      <c r="G13" s="20" t="str">
        <f t="shared" si="0"/>
        <v>0,00</v>
      </c>
      <c r="H13" s="20">
        <f t="shared" si="1"/>
        <v>0</v>
      </c>
      <c r="I13" s="21"/>
      <c r="J13" s="11"/>
      <c r="S13" s="5"/>
    </row>
    <row r="14" spans="1:19" x14ac:dyDescent="0.2">
      <c r="A14" s="15" t="s">
        <v>15</v>
      </c>
      <c r="B14" s="16"/>
      <c r="C14" s="17" t="str">
        <f>IF(B14&gt;0,VLOOKUP(B14,Darbuotojai!C$27:F$46,2,FALSE),"")</f>
        <v/>
      </c>
      <c r="D14" s="18" t="s">
        <v>61</v>
      </c>
      <c r="E14" s="17" t="str">
        <f>IF(B14&lt;&gt;"",HLOOKUP(B14,'Vykdymo planas'!G$19:Z$32,14,FALSE),"")</f>
        <v/>
      </c>
      <c r="F14" s="20">
        <f>IF(B14&gt;0,ROUND(VLOOKUP(B14,Darbuotojai!C$27:F$46,4,FALSE),2),0)</f>
        <v>0</v>
      </c>
      <c r="G14" s="20" t="str">
        <f t="shared" si="0"/>
        <v>0,00</v>
      </c>
      <c r="H14" s="20">
        <f t="shared" si="1"/>
        <v>0</v>
      </c>
      <c r="I14" s="21"/>
      <c r="J14" s="11"/>
      <c r="S14" s="5"/>
    </row>
    <row r="15" spans="1:19" x14ac:dyDescent="0.2">
      <c r="A15" s="15" t="s">
        <v>16</v>
      </c>
      <c r="B15" s="16"/>
      <c r="C15" s="17" t="str">
        <f>IF(B15&gt;0,VLOOKUP(B15,Darbuotojai!C$27:F$46,2,FALSE),"")</f>
        <v/>
      </c>
      <c r="D15" s="18" t="s">
        <v>61</v>
      </c>
      <c r="E15" s="17" t="str">
        <f>IF(B15&lt;&gt;"",HLOOKUP(B15,'Vykdymo planas'!G$19:Z$32,14,FALSE),"")</f>
        <v/>
      </c>
      <c r="F15" s="20">
        <f>IF(B15&gt;0,ROUND(VLOOKUP(B15,Darbuotojai!C$27:F$46,4,FALSE),2),0)</f>
        <v>0</v>
      </c>
      <c r="G15" s="20" t="str">
        <f t="shared" si="0"/>
        <v>0,00</v>
      </c>
      <c r="H15" s="20">
        <f t="shared" si="1"/>
        <v>0</v>
      </c>
      <c r="I15" s="21"/>
      <c r="J15" s="11"/>
      <c r="S15" s="5"/>
    </row>
    <row r="16" spans="1:19" x14ac:dyDescent="0.2">
      <c r="A16" s="15" t="s">
        <v>17</v>
      </c>
      <c r="B16" s="16"/>
      <c r="C16" s="17" t="str">
        <f>IF(B16&gt;0,VLOOKUP(B16,Darbuotojai!C$27:F$46,2,FALSE),"")</f>
        <v/>
      </c>
      <c r="D16" s="18" t="s">
        <v>61</v>
      </c>
      <c r="E16" s="17" t="str">
        <f>IF(B16&lt;&gt;"",HLOOKUP(B16,'Vykdymo planas'!G$19:Z$32,14,FALSE),"")</f>
        <v/>
      </c>
      <c r="F16" s="20">
        <f>IF(B16&gt;0,ROUND(VLOOKUP(B16,Darbuotojai!C$27:F$46,4,FALSE),2),0)</f>
        <v>0</v>
      </c>
      <c r="G16" s="20" t="str">
        <f t="shared" si="0"/>
        <v>0,00</v>
      </c>
      <c r="H16" s="20">
        <f t="shared" si="1"/>
        <v>0</v>
      </c>
      <c r="I16" s="21"/>
      <c r="J16" s="11"/>
      <c r="S16" s="5"/>
    </row>
    <row r="17" spans="1:19" x14ac:dyDescent="0.2">
      <c r="A17" s="15" t="s">
        <v>18</v>
      </c>
      <c r="B17" s="16"/>
      <c r="C17" s="17" t="str">
        <f>IF(B17&gt;0,VLOOKUP(B17,Darbuotojai!C$27:F$46,2,FALSE),"")</f>
        <v/>
      </c>
      <c r="D17" s="18" t="s">
        <v>61</v>
      </c>
      <c r="E17" s="17" t="str">
        <f>IF(B17&lt;&gt;"",HLOOKUP(B17,'Vykdymo planas'!G$19:Z$32,14,FALSE),"")</f>
        <v/>
      </c>
      <c r="F17" s="20">
        <f>IF(B17&gt;0,ROUND(VLOOKUP(B17,Darbuotojai!C$27:F$46,4,FALSE),2),0)</f>
        <v>0</v>
      </c>
      <c r="G17" s="20" t="str">
        <f t="shared" si="0"/>
        <v>0,00</v>
      </c>
      <c r="H17" s="20">
        <f t="shared" si="1"/>
        <v>0</v>
      </c>
      <c r="I17" s="21"/>
      <c r="J17" s="11"/>
      <c r="S17" s="5"/>
    </row>
    <row r="18" spans="1:19" x14ac:dyDescent="0.2">
      <c r="A18" s="15" t="s">
        <v>113</v>
      </c>
      <c r="B18" s="16"/>
      <c r="C18" s="17" t="str">
        <f>IF(B18&gt;0,VLOOKUP(B18,Darbuotojai!C$27:F$46,2,FALSE),"")</f>
        <v/>
      </c>
      <c r="D18" s="18" t="s">
        <v>61</v>
      </c>
      <c r="E18" s="17" t="str">
        <f>IF(B18&lt;&gt;"",HLOOKUP(B18,'Vykdymo planas'!G$19:Z$32,14,FALSE),"")</f>
        <v/>
      </c>
      <c r="F18" s="20">
        <f>IF(B18&gt;0,ROUND(VLOOKUP(B18,Darbuotojai!C$27:F$46,4,FALSE),2),0)</f>
        <v>0</v>
      </c>
      <c r="G18" s="20" t="str">
        <f t="shared" si="0"/>
        <v>0,00</v>
      </c>
      <c r="H18" s="20">
        <f t="shared" si="1"/>
        <v>0</v>
      </c>
      <c r="I18" s="21"/>
      <c r="J18" s="11"/>
      <c r="S18" s="5"/>
    </row>
    <row r="19" spans="1:19" x14ac:dyDescent="0.2">
      <c r="A19" s="15" t="s">
        <v>114</v>
      </c>
      <c r="B19" s="16"/>
      <c r="C19" s="17" t="str">
        <f>IF(B19&gt;0,VLOOKUP(B19,Darbuotojai!C$27:F$46,2,FALSE),"")</f>
        <v/>
      </c>
      <c r="D19" s="18" t="s">
        <v>61</v>
      </c>
      <c r="E19" s="17" t="str">
        <f>IF(B19&lt;&gt;"",HLOOKUP(B19,'Vykdymo planas'!G$19:Z$32,14,FALSE),"")</f>
        <v/>
      </c>
      <c r="F19" s="20">
        <f>IF(B19&gt;0,ROUND(VLOOKUP(B19,Darbuotojai!C$27:F$46,4,FALSE),2),0)</f>
        <v>0</v>
      </c>
      <c r="G19" s="20" t="str">
        <f t="shared" si="0"/>
        <v>0,00</v>
      </c>
      <c r="H19" s="20">
        <f t="shared" si="1"/>
        <v>0</v>
      </c>
      <c r="I19" s="21"/>
      <c r="J19" s="11"/>
      <c r="S19" s="5"/>
    </row>
    <row r="20" spans="1:19" x14ac:dyDescent="0.2">
      <c r="A20" s="15" t="s">
        <v>115</v>
      </c>
      <c r="B20" s="16"/>
      <c r="C20" s="17" t="str">
        <f>IF(B20&gt;0,VLOOKUP(B20,Darbuotojai!C$27:F$46,2,FALSE),"")</f>
        <v/>
      </c>
      <c r="D20" s="18" t="s">
        <v>61</v>
      </c>
      <c r="E20" s="17" t="str">
        <f>IF(B20&lt;&gt;"",HLOOKUP(B20,'Vykdymo planas'!G$19:Z$32,14,FALSE),"")</f>
        <v/>
      </c>
      <c r="F20" s="20">
        <f>IF(B20&gt;0,ROUND(VLOOKUP(B20,Darbuotojai!C$27:F$46,4,FALSE),2),0)</f>
        <v>0</v>
      </c>
      <c r="G20" s="20" t="str">
        <f t="shared" si="0"/>
        <v>0,00</v>
      </c>
      <c r="H20" s="20">
        <f t="shared" si="1"/>
        <v>0</v>
      </c>
      <c r="I20" s="21"/>
      <c r="J20" s="11"/>
      <c r="S20" s="5"/>
    </row>
    <row r="21" spans="1:19" x14ac:dyDescent="0.2">
      <c r="A21" s="15" t="s">
        <v>116</v>
      </c>
      <c r="B21" s="16"/>
      <c r="C21" s="17" t="str">
        <f>IF(B21&gt;0,VLOOKUP(B21,Darbuotojai!C$27:F$46,2,FALSE),"")</f>
        <v/>
      </c>
      <c r="D21" s="18" t="s">
        <v>61</v>
      </c>
      <c r="E21" s="17" t="str">
        <f>IF(B21&lt;&gt;"",HLOOKUP(B21,'Vykdymo planas'!G$19:Z$32,14,FALSE),"")</f>
        <v/>
      </c>
      <c r="F21" s="20">
        <f>IF(B21&gt;0,ROUND(VLOOKUP(B21,Darbuotojai!C$27:F$46,4,FALSE),2),0)</f>
        <v>0</v>
      </c>
      <c r="G21" s="20" t="str">
        <f t="shared" si="0"/>
        <v>0,00</v>
      </c>
      <c r="H21" s="20">
        <f t="shared" si="1"/>
        <v>0</v>
      </c>
      <c r="I21" s="21"/>
      <c r="J21" s="11"/>
      <c r="S21" s="5"/>
    </row>
    <row r="22" spans="1:19" x14ac:dyDescent="0.2">
      <c r="A22" s="15" t="s">
        <v>117</v>
      </c>
      <c r="B22" s="16"/>
      <c r="C22" s="17" t="str">
        <f>IF(B22&gt;0,VLOOKUP(B22,Darbuotojai!C$27:F$46,2,FALSE),"")</f>
        <v/>
      </c>
      <c r="D22" s="18" t="s">
        <v>61</v>
      </c>
      <c r="E22" s="17" t="str">
        <f>IF(B22&lt;&gt;"",HLOOKUP(B22,'Vykdymo planas'!G$19:Z$32,14,FALSE),"")</f>
        <v/>
      </c>
      <c r="F22" s="20">
        <f>IF(B22&gt;0,ROUND(VLOOKUP(B22,Darbuotojai!C$27:F$46,4,FALSE),2),0)</f>
        <v>0</v>
      </c>
      <c r="G22" s="20" t="str">
        <f t="shared" si="0"/>
        <v>0,00</v>
      </c>
      <c r="H22" s="20">
        <f t="shared" si="1"/>
        <v>0</v>
      </c>
      <c r="I22" s="21"/>
      <c r="J22" s="11"/>
      <c r="S22" s="5"/>
    </row>
    <row r="23" spans="1:19" x14ac:dyDescent="0.2">
      <c r="A23" s="15" t="s">
        <v>118</v>
      </c>
      <c r="B23" s="16"/>
      <c r="C23" s="17" t="str">
        <f>IF(B23&gt;0,VLOOKUP(B23,Darbuotojai!C$27:F$46,2,FALSE),"")</f>
        <v/>
      </c>
      <c r="D23" s="18" t="s">
        <v>61</v>
      </c>
      <c r="E23" s="17" t="str">
        <f>IF(B23&lt;&gt;"",HLOOKUP(B23,'Vykdymo planas'!G$19:Z$32,14,FALSE),"")</f>
        <v/>
      </c>
      <c r="F23" s="20">
        <f>IF(B23&gt;0,ROUND(VLOOKUP(B23,Darbuotojai!C$27:F$46,4,FALSE),2),0)</f>
        <v>0</v>
      </c>
      <c r="G23" s="20" t="str">
        <f t="shared" si="0"/>
        <v>0,00</v>
      </c>
      <c r="H23" s="20">
        <f t="shared" si="1"/>
        <v>0</v>
      </c>
      <c r="I23" s="21"/>
      <c r="J23" s="11"/>
      <c r="S23" s="5"/>
    </row>
    <row r="24" spans="1:19" x14ac:dyDescent="0.2">
      <c r="A24" s="15" t="s">
        <v>119</v>
      </c>
      <c r="B24" s="16"/>
      <c r="C24" s="17" t="str">
        <f>IF(B24&gt;0,VLOOKUP(B24,Darbuotojai!C$27:F$46,2,FALSE),"")</f>
        <v/>
      </c>
      <c r="D24" s="18" t="s">
        <v>61</v>
      </c>
      <c r="E24" s="17" t="str">
        <f>IF(B24&lt;&gt;"",HLOOKUP(B24,'Vykdymo planas'!G$19:Z$32,14,FALSE),"")</f>
        <v/>
      </c>
      <c r="F24" s="20">
        <f>IF(B24&gt;0,ROUND(VLOOKUP(B24,Darbuotojai!C$27:F$46,4,FALSE),2),0)</f>
        <v>0</v>
      </c>
      <c r="G24" s="20" t="str">
        <f t="shared" si="0"/>
        <v>0,00</v>
      </c>
      <c r="H24" s="20">
        <f t="shared" si="1"/>
        <v>0</v>
      </c>
      <c r="I24" s="21"/>
      <c r="J24" s="11"/>
      <c r="S24" s="5"/>
    </row>
    <row r="25" spans="1:19" x14ac:dyDescent="0.2">
      <c r="A25" s="15" t="s">
        <v>120</v>
      </c>
      <c r="B25" s="16"/>
      <c r="C25" s="17" t="str">
        <f>IF(B25&gt;0,VLOOKUP(B25,Darbuotojai!C$27:F$46,2,FALSE),"")</f>
        <v/>
      </c>
      <c r="D25" s="18" t="s">
        <v>61</v>
      </c>
      <c r="E25" s="17" t="str">
        <f>IF(B25&lt;&gt;"",HLOOKUP(B25,'Vykdymo planas'!G$19:Z$32,14,FALSE),"")</f>
        <v/>
      </c>
      <c r="F25" s="20">
        <f>IF(B25&gt;0,ROUND(VLOOKUP(B25,Darbuotojai!C$27:F$46,4,FALSE),2),0)</f>
        <v>0</v>
      </c>
      <c r="G25" s="20" t="str">
        <f t="shared" si="0"/>
        <v>0,00</v>
      </c>
      <c r="H25" s="20">
        <f t="shared" si="1"/>
        <v>0</v>
      </c>
      <c r="I25" s="21"/>
      <c r="J25" s="11"/>
      <c r="S25" s="5"/>
    </row>
    <row r="26" spans="1:19" x14ac:dyDescent="0.2">
      <c r="A26" s="15" t="s">
        <v>121</v>
      </c>
      <c r="B26" s="16"/>
      <c r="C26" s="17" t="str">
        <f>IF(B26&gt;0,VLOOKUP(B26,Darbuotojai!C$27:F$46,2,FALSE),"")</f>
        <v/>
      </c>
      <c r="D26" s="18" t="s">
        <v>61</v>
      </c>
      <c r="E26" s="17" t="str">
        <f>IF(B26&lt;&gt;"",HLOOKUP(B26,'Vykdymo planas'!G$19:Z$32,14,FALSE),"")</f>
        <v/>
      </c>
      <c r="F26" s="20">
        <f>IF(B26&gt;0,ROUND(VLOOKUP(B26,Darbuotojai!C$27:F$46,4,FALSE),2),0)</f>
        <v>0</v>
      </c>
      <c r="G26" s="20" t="str">
        <f t="shared" si="0"/>
        <v>0,00</v>
      </c>
      <c r="H26" s="20">
        <f t="shared" si="1"/>
        <v>0</v>
      </c>
      <c r="I26" s="21"/>
      <c r="J26" s="11"/>
      <c r="S26" s="5"/>
    </row>
    <row r="27" spans="1:19" x14ac:dyDescent="0.2">
      <c r="A27" s="15" t="s">
        <v>122</v>
      </c>
      <c r="B27" s="16"/>
      <c r="C27" s="17" t="str">
        <f>IF(B27&gt;0,VLOOKUP(B27,Darbuotojai!C$27:F$46,2,FALSE),"")</f>
        <v/>
      </c>
      <c r="D27" s="18" t="s">
        <v>61</v>
      </c>
      <c r="E27" s="17" t="str">
        <f>IF(B27&lt;&gt;"",HLOOKUP(B27,'Vykdymo planas'!G$19:Z$32,14,FALSE),"")</f>
        <v/>
      </c>
      <c r="F27" s="20">
        <f>IF(B27&gt;0,ROUND(VLOOKUP(B27,Darbuotojai!C$27:F$46,4,FALSE),2),0)</f>
        <v>0</v>
      </c>
      <c r="G27" s="20" t="str">
        <f t="shared" si="0"/>
        <v>0,00</v>
      </c>
      <c r="H27" s="20">
        <f t="shared" si="1"/>
        <v>0</v>
      </c>
      <c r="I27" s="21"/>
      <c r="J27" s="11"/>
      <c r="S27" s="5"/>
    </row>
    <row r="28" spans="1:19" ht="36.6" customHeight="1" x14ac:dyDescent="0.2">
      <c r="A28" s="12" t="s">
        <v>19</v>
      </c>
      <c r="B28" s="195" t="s">
        <v>72</v>
      </c>
      <c r="C28" s="196"/>
      <c r="D28" s="196"/>
      <c r="E28" s="196"/>
      <c r="F28" s="198"/>
      <c r="G28" s="13">
        <f>SUM(G29,G36,G43,G50)</f>
        <v>0</v>
      </c>
      <c r="H28" s="13">
        <f>SUM(H29,H36,H43,H50)</f>
        <v>0</v>
      </c>
      <c r="I28" s="14"/>
      <c r="J28" s="11"/>
      <c r="S28" s="5"/>
    </row>
    <row r="29" spans="1:19" ht="11.4" customHeight="1" x14ac:dyDescent="0.2">
      <c r="A29" s="206" t="s">
        <v>20</v>
      </c>
      <c r="B29" s="209" t="s">
        <v>140</v>
      </c>
      <c r="C29" s="22" t="s">
        <v>74</v>
      </c>
      <c r="D29" s="23"/>
      <c r="E29" s="24"/>
      <c r="F29" s="25"/>
      <c r="G29" s="25">
        <f>SUM(G30:G35)</f>
        <v>0</v>
      </c>
      <c r="H29" s="25">
        <f>ROUND(G29*$C$3,2)</f>
        <v>0</v>
      </c>
      <c r="I29" s="26" t="s">
        <v>127</v>
      </c>
      <c r="J29" s="212"/>
      <c r="K29" s="212"/>
      <c r="S29" s="5"/>
    </row>
    <row r="30" spans="1:19" x14ac:dyDescent="0.2">
      <c r="A30" s="207"/>
      <c r="B30" s="210"/>
      <c r="C30" s="27" t="s">
        <v>75</v>
      </c>
      <c r="D30" s="28" t="s">
        <v>124</v>
      </c>
      <c r="E30" s="29">
        <f>J30</f>
        <v>0</v>
      </c>
      <c r="F30" s="31">
        <f>IF(J29&gt;0,VLOOKUP(J29,'Dienpinigiai ir apgyvendinimas'!A$4:C$157,3,FALSE),0)</f>
        <v>0</v>
      </c>
      <c r="G30" s="31">
        <f>ROUND(E30*F30*J31,2)</f>
        <v>0</v>
      </c>
      <c r="H30" s="31">
        <f t="shared" ref="H30:H56" si="2">ROUND(G30*$C$3,2)</f>
        <v>0</v>
      </c>
      <c r="I30" s="32" t="s">
        <v>123</v>
      </c>
      <c r="J30" s="33"/>
      <c r="K30" s="34" t="s">
        <v>124</v>
      </c>
      <c r="S30" s="5"/>
    </row>
    <row r="31" spans="1:19" x14ac:dyDescent="0.2">
      <c r="A31" s="207"/>
      <c r="B31" s="210"/>
      <c r="C31" s="27" t="s">
        <v>76</v>
      </c>
      <c r="D31" s="28" t="s">
        <v>129</v>
      </c>
      <c r="E31" s="29">
        <f>IF(E30&gt;0,E30-1,0)</f>
        <v>0</v>
      </c>
      <c r="F31" s="31">
        <f>IF(J29&gt;0,VLOOKUP(J29,'Dienpinigiai ir apgyvendinimas'!A$4:C$157,2,FALSE),0)</f>
        <v>0</v>
      </c>
      <c r="G31" s="31">
        <f>ROUND(E31*F31*J31,2)</f>
        <v>0</v>
      </c>
      <c r="H31" s="31">
        <f t="shared" si="2"/>
        <v>0</v>
      </c>
      <c r="I31" s="35" t="s">
        <v>125</v>
      </c>
      <c r="J31" s="33"/>
      <c r="K31" s="34" t="s">
        <v>126</v>
      </c>
      <c r="S31" s="5"/>
    </row>
    <row r="32" spans="1:19" x14ac:dyDescent="0.2">
      <c r="A32" s="207"/>
      <c r="B32" s="210"/>
      <c r="C32" s="27" t="s">
        <v>77</v>
      </c>
      <c r="D32" s="36"/>
      <c r="E32" s="37"/>
      <c r="F32" s="30"/>
      <c r="G32" s="31">
        <f>ROUND(E32*F32,2)</f>
        <v>0</v>
      </c>
      <c r="H32" s="31">
        <f t="shared" si="2"/>
        <v>0</v>
      </c>
      <c r="I32" s="38"/>
      <c r="J32" s="11"/>
      <c r="S32" s="5"/>
    </row>
    <row r="33" spans="1:19" x14ac:dyDescent="0.2">
      <c r="A33" s="207"/>
      <c r="B33" s="210"/>
      <c r="C33" s="27" t="s">
        <v>78</v>
      </c>
      <c r="D33" s="36"/>
      <c r="E33" s="37"/>
      <c r="F33" s="30"/>
      <c r="G33" s="31">
        <f>ROUND(E33*F33,2)</f>
        <v>0</v>
      </c>
      <c r="H33" s="31">
        <f t="shared" si="2"/>
        <v>0</v>
      </c>
      <c r="I33" s="38"/>
      <c r="J33" s="11"/>
      <c r="S33" s="5"/>
    </row>
    <row r="34" spans="1:19" x14ac:dyDescent="0.2">
      <c r="A34" s="207"/>
      <c r="B34" s="210"/>
      <c r="C34" s="38" t="s">
        <v>79</v>
      </c>
      <c r="D34" s="36"/>
      <c r="E34" s="37"/>
      <c r="F34" s="30"/>
      <c r="G34" s="31">
        <f>ROUND(E34*F34,2)</f>
        <v>0</v>
      </c>
      <c r="H34" s="31">
        <f t="shared" si="2"/>
        <v>0</v>
      </c>
      <c r="I34" s="38"/>
      <c r="J34" s="11"/>
      <c r="S34" s="5"/>
    </row>
    <row r="35" spans="1:19" x14ac:dyDescent="0.2">
      <c r="A35" s="208"/>
      <c r="B35" s="211"/>
      <c r="C35" s="38" t="s">
        <v>79</v>
      </c>
      <c r="D35" s="36"/>
      <c r="E35" s="37"/>
      <c r="F35" s="30"/>
      <c r="G35" s="31">
        <f>ROUND(E35*F35,2)</f>
        <v>0</v>
      </c>
      <c r="H35" s="31">
        <f t="shared" si="2"/>
        <v>0</v>
      </c>
      <c r="I35" s="38"/>
      <c r="J35" s="11"/>
      <c r="S35" s="5"/>
    </row>
    <row r="36" spans="1:19" ht="11.4" customHeight="1" x14ac:dyDescent="0.2">
      <c r="A36" s="206" t="s">
        <v>21</v>
      </c>
      <c r="B36" s="209" t="s">
        <v>128</v>
      </c>
      <c r="C36" s="22" t="s">
        <v>74</v>
      </c>
      <c r="D36" s="23"/>
      <c r="E36" s="24"/>
      <c r="F36" s="25"/>
      <c r="G36" s="25">
        <f>SUM(G37:G42)</f>
        <v>0</v>
      </c>
      <c r="H36" s="25">
        <f t="shared" si="2"/>
        <v>0</v>
      </c>
      <c r="I36" s="26" t="s">
        <v>127</v>
      </c>
      <c r="J36" s="212"/>
      <c r="K36" s="212"/>
      <c r="S36" s="5"/>
    </row>
    <row r="37" spans="1:19" x14ac:dyDescent="0.2">
      <c r="A37" s="207"/>
      <c r="B37" s="210"/>
      <c r="C37" s="27" t="s">
        <v>75</v>
      </c>
      <c r="D37" s="28" t="s">
        <v>124</v>
      </c>
      <c r="E37" s="29">
        <f>J37</f>
        <v>0</v>
      </c>
      <c r="F37" s="31">
        <f>IF(J36&gt;0,VLOOKUP(J36,'Dienpinigiai ir apgyvendinimas'!A$4:C$157,3,FALSE),0)</f>
        <v>0</v>
      </c>
      <c r="G37" s="31">
        <f>ROUND(E37*F37*J38,2)</f>
        <v>0</v>
      </c>
      <c r="H37" s="31">
        <f t="shared" si="2"/>
        <v>0</v>
      </c>
      <c r="I37" s="32" t="s">
        <v>123</v>
      </c>
      <c r="J37" s="33"/>
      <c r="K37" s="34" t="s">
        <v>124</v>
      </c>
      <c r="S37" s="5"/>
    </row>
    <row r="38" spans="1:19" x14ac:dyDescent="0.2">
      <c r="A38" s="207"/>
      <c r="B38" s="210"/>
      <c r="C38" s="27" t="s">
        <v>76</v>
      </c>
      <c r="D38" s="28" t="s">
        <v>129</v>
      </c>
      <c r="E38" s="29">
        <f>IF(E37&gt;0,E37-1,0)</f>
        <v>0</v>
      </c>
      <c r="F38" s="31">
        <f>IF(J36&gt;0,VLOOKUP(J36,'Dienpinigiai ir apgyvendinimas'!A$4:C$157,2,FALSE),0)</f>
        <v>0</v>
      </c>
      <c r="G38" s="31">
        <f>ROUND(E38*F38*J38,2)</f>
        <v>0</v>
      </c>
      <c r="H38" s="31">
        <f t="shared" si="2"/>
        <v>0</v>
      </c>
      <c r="I38" s="35" t="s">
        <v>125</v>
      </c>
      <c r="J38" s="33"/>
      <c r="K38" s="34" t="s">
        <v>126</v>
      </c>
      <c r="S38" s="5"/>
    </row>
    <row r="39" spans="1:19" x14ac:dyDescent="0.2">
      <c r="A39" s="207"/>
      <c r="B39" s="210"/>
      <c r="C39" s="27" t="s">
        <v>77</v>
      </c>
      <c r="D39" s="36"/>
      <c r="E39" s="37"/>
      <c r="F39" s="30"/>
      <c r="G39" s="31">
        <f>ROUND(E39*F39,2)</f>
        <v>0</v>
      </c>
      <c r="H39" s="31">
        <f t="shared" si="2"/>
        <v>0</v>
      </c>
      <c r="I39" s="38"/>
      <c r="J39" s="11"/>
      <c r="S39" s="5"/>
    </row>
    <row r="40" spans="1:19" x14ac:dyDescent="0.2">
      <c r="A40" s="207"/>
      <c r="B40" s="210"/>
      <c r="C40" s="27" t="s">
        <v>78</v>
      </c>
      <c r="D40" s="36"/>
      <c r="E40" s="37"/>
      <c r="F40" s="30"/>
      <c r="G40" s="31">
        <f>ROUND(E40*F40,2)</f>
        <v>0</v>
      </c>
      <c r="H40" s="31">
        <f t="shared" si="2"/>
        <v>0</v>
      </c>
      <c r="I40" s="38"/>
      <c r="J40" s="11"/>
      <c r="S40" s="5"/>
    </row>
    <row r="41" spans="1:19" x14ac:dyDescent="0.2">
      <c r="A41" s="207"/>
      <c r="B41" s="210"/>
      <c r="C41" s="38" t="s">
        <v>79</v>
      </c>
      <c r="D41" s="36"/>
      <c r="E41" s="37"/>
      <c r="F41" s="30"/>
      <c r="G41" s="31">
        <f>ROUND(E41*F41,2)</f>
        <v>0</v>
      </c>
      <c r="H41" s="31">
        <f t="shared" si="2"/>
        <v>0</v>
      </c>
      <c r="I41" s="38"/>
      <c r="J41" s="11"/>
      <c r="S41" s="5"/>
    </row>
    <row r="42" spans="1:19" x14ac:dyDescent="0.2">
      <c r="A42" s="208"/>
      <c r="B42" s="211"/>
      <c r="C42" s="38" t="s">
        <v>79</v>
      </c>
      <c r="D42" s="36"/>
      <c r="E42" s="37"/>
      <c r="F42" s="30"/>
      <c r="G42" s="31">
        <f>ROUND(E42*F42,2)</f>
        <v>0</v>
      </c>
      <c r="H42" s="31">
        <f t="shared" si="2"/>
        <v>0</v>
      </c>
      <c r="I42" s="38"/>
      <c r="J42" s="11"/>
      <c r="S42" s="5"/>
    </row>
    <row r="43" spans="1:19" ht="11.4" customHeight="1" x14ac:dyDescent="0.2">
      <c r="A43" s="206" t="s">
        <v>22</v>
      </c>
      <c r="B43" s="209" t="s">
        <v>128</v>
      </c>
      <c r="C43" s="22" t="s">
        <v>74</v>
      </c>
      <c r="D43" s="23"/>
      <c r="E43" s="24"/>
      <c r="F43" s="25"/>
      <c r="G43" s="25">
        <f>SUM(G44:G49)</f>
        <v>0</v>
      </c>
      <c r="H43" s="25">
        <f t="shared" si="2"/>
        <v>0</v>
      </c>
      <c r="I43" s="26" t="s">
        <v>127</v>
      </c>
      <c r="J43" s="212"/>
      <c r="K43" s="212"/>
      <c r="S43" s="5"/>
    </row>
    <row r="44" spans="1:19" x14ac:dyDescent="0.2">
      <c r="A44" s="207"/>
      <c r="B44" s="210"/>
      <c r="C44" s="27" t="s">
        <v>75</v>
      </c>
      <c r="D44" s="28" t="s">
        <v>124</v>
      </c>
      <c r="E44" s="29">
        <f>J44</f>
        <v>0</v>
      </c>
      <c r="F44" s="31">
        <f>IF(J43&gt;0,VLOOKUP(J43,'Dienpinigiai ir apgyvendinimas'!A$4:C$157,3,FALSE),0)</f>
        <v>0</v>
      </c>
      <c r="G44" s="31">
        <f>ROUND(E44*F44*J45,2)</f>
        <v>0</v>
      </c>
      <c r="H44" s="31">
        <f t="shared" si="2"/>
        <v>0</v>
      </c>
      <c r="I44" s="32" t="s">
        <v>123</v>
      </c>
      <c r="J44" s="33"/>
      <c r="K44" s="34" t="s">
        <v>124</v>
      </c>
      <c r="S44" s="5"/>
    </row>
    <row r="45" spans="1:19" x14ac:dyDescent="0.2">
      <c r="A45" s="207"/>
      <c r="B45" s="210"/>
      <c r="C45" s="27" t="s">
        <v>76</v>
      </c>
      <c r="D45" s="28" t="s">
        <v>129</v>
      </c>
      <c r="E45" s="29">
        <f>IF(E44&gt;0,E44-1,0)</f>
        <v>0</v>
      </c>
      <c r="F45" s="31">
        <f>IF(J43&gt;0,VLOOKUP(J43,'Dienpinigiai ir apgyvendinimas'!A$4:C$157,2,FALSE),0)</f>
        <v>0</v>
      </c>
      <c r="G45" s="31">
        <f>ROUND(E45*F45*J45,2)</f>
        <v>0</v>
      </c>
      <c r="H45" s="31">
        <f t="shared" si="2"/>
        <v>0</v>
      </c>
      <c r="I45" s="35" t="s">
        <v>125</v>
      </c>
      <c r="J45" s="33"/>
      <c r="K45" s="34" t="s">
        <v>126</v>
      </c>
      <c r="S45" s="5"/>
    </row>
    <row r="46" spans="1:19" x14ac:dyDescent="0.2">
      <c r="A46" s="207"/>
      <c r="B46" s="210"/>
      <c r="C46" s="27" t="s">
        <v>77</v>
      </c>
      <c r="D46" s="36"/>
      <c r="E46" s="37"/>
      <c r="F46" s="30"/>
      <c r="G46" s="31">
        <f>ROUND(E46*F46,2)</f>
        <v>0</v>
      </c>
      <c r="H46" s="31">
        <f t="shared" si="2"/>
        <v>0</v>
      </c>
      <c r="I46" s="38"/>
      <c r="J46" s="11"/>
      <c r="S46" s="5"/>
    </row>
    <row r="47" spans="1:19" x14ac:dyDescent="0.2">
      <c r="A47" s="207"/>
      <c r="B47" s="210"/>
      <c r="C47" s="27" t="s">
        <v>78</v>
      </c>
      <c r="D47" s="36"/>
      <c r="E47" s="37"/>
      <c r="F47" s="30"/>
      <c r="G47" s="31">
        <f>ROUND(E47*F47,2)</f>
        <v>0</v>
      </c>
      <c r="H47" s="31">
        <f t="shared" si="2"/>
        <v>0</v>
      </c>
      <c r="I47" s="38"/>
      <c r="J47" s="11"/>
      <c r="S47" s="5"/>
    </row>
    <row r="48" spans="1:19" x14ac:dyDescent="0.2">
      <c r="A48" s="207"/>
      <c r="B48" s="210"/>
      <c r="C48" s="38" t="s">
        <v>79</v>
      </c>
      <c r="D48" s="36"/>
      <c r="E48" s="37"/>
      <c r="F48" s="30"/>
      <c r="G48" s="31">
        <f>ROUND(E48*F48,2)</f>
        <v>0</v>
      </c>
      <c r="H48" s="31">
        <f t="shared" si="2"/>
        <v>0</v>
      </c>
      <c r="I48" s="38"/>
      <c r="J48" s="11"/>
      <c r="S48" s="5"/>
    </row>
    <row r="49" spans="1:19" x14ac:dyDescent="0.2">
      <c r="A49" s="208"/>
      <c r="B49" s="211"/>
      <c r="C49" s="38" t="s">
        <v>79</v>
      </c>
      <c r="D49" s="36"/>
      <c r="E49" s="37"/>
      <c r="F49" s="30"/>
      <c r="G49" s="31">
        <f>ROUND(E49*F49,2)</f>
        <v>0</v>
      </c>
      <c r="H49" s="31">
        <f t="shared" si="2"/>
        <v>0</v>
      </c>
      <c r="I49" s="38"/>
      <c r="J49" s="11"/>
      <c r="S49" s="5"/>
    </row>
    <row r="50" spans="1:19" ht="11.4" customHeight="1" x14ac:dyDescent="0.2">
      <c r="A50" s="206" t="s">
        <v>23</v>
      </c>
      <c r="B50" s="209" t="s">
        <v>128</v>
      </c>
      <c r="C50" s="22" t="s">
        <v>74</v>
      </c>
      <c r="D50" s="23"/>
      <c r="E50" s="24"/>
      <c r="F50" s="25"/>
      <c r="G50" s="25">
        <f>SUM(G51:G56)</f>
        <v>0</v>
      </c>
      <c r="H50" s="25">
        <f t="shared" si="2"/>
        <v>0</v>
      </c>
      <c r="I50" s="26" t="s">
        <v>127</v>
      </c>
      <c r="J50" s="212"/>
      <c r="K50" s="212"/>
      <c r="S50" s="5"/>
    </row>
    <row r="51" spans="1:19" x14ac:dyDescent="0.2">
      <c r="A51" s="207"/>
      <c r="B51" s="210"/>
      <c r="C51" s="27" t="s">
        <v>75</v>
      </c>
      <c r="D51" s="28" t="s">
        <v>124</v>
      </c>
      <c r="E51" s="29">
        <f>J51</f>
        <v>0</v>
      </c>
      <c r="F51" s="31">
        <f>IF(J50&gt;0,VLOOKUP(J50,'Dienpinigiai ir apgyvendinimas'!A$4:C$157,3,FALSE),0)</f>
        <v>0</v>
      </c>
      <c r="G51" s="31">
        <f>ROUND(E51*F51*J52,2)</f>
        <v>0</v>
      </c>
      <c r="H51" s="31">
        <f t="shared" si="2"/>
        <v>0</v>
      </c>
      <c r="I51" s="32" t="s">
        <v>123</v>
      </c>
      <c r="J51" s="33"/>
      <c r="K51" s="34" t="s">
        <v>124</v>
      </c>
      <c r="S51" s="5"/>
    </row>
    <row r="52" spans="1:19" x14ac:dyDescent="0.2">
      <c r="A52" s="207"/>
      <c r="B52" s="210"/>
      <c r="C52" s="27" t="s">
        <v>76</v>
      </c>
      <c r="D52" s="28" t="s">
        <v>129</v>
      </c>
      <c r="E52" s="29">
        <f>IF(E51&gt;0,E51-1,0)</f>
        <v>0</v>
      </c>
      <c r="F52" s="31">
        <f>IF(J50&gt;0,VLOOKUP(J50,'Dienpinigiai ir apgyvendinimas'!A$4:C$157,2,FALSE),0)</f>
        <v>0</v>
      </c>
      <c r="G52" s="31">
        <f>ROUND(E52*F52*J52,2)</f>
        <v>0</v>
      </c>
      <c r="H52" s="31">
        <f t="shared" si="2"/>
        <v>0</v>
      </c>
      <c r="I52" s="35" t="s">
        <v>125</v>
      </c>
      <c r="J52" s="33"/>
      <c r="K52" s="34" t="s">
        <v>126</v>
      </c>
      <c r="S52" s="5"/>
    </row>
    <row r="53" spans="1:19" x14ac:dyDescent="0.2">
      <c r="A53" s="207"/>
      <c r="B53" s="210"/>
      <c r="C53" s="27" t="s">
        <v>77</v>
      </c>
      <c r="D53" s="36"/>
      <c r="E53" s="37"/>
      <c r="F53" s="30"/>
      <c r="G53" s="31">
        <f>ROUND(E53*F53,2)</f>
        <v>0</v>
      </c>
      <c r="H53" s="31">
        <f t="shared" si="2"/>
        <v>0</v>
      </c>
      <c r="I53" s="38"/>
      <c r="J53" s="11"/>
      <c r="S53" s="5"/>
    </row>
    <row r="54" spans="1:19" x14ac:dyDescent="0.2">
      <c r="A54" s="207"/>
      <c r="B54" s="210"/>
      <c r="C54" s="27" t="s">
        <v>78</v>
      </c>
      <c r="D54" s="36"/>
      <c r="E54" s="37"/>
      <c r="F54" s="30"/>
      <c r="G54" s="31">
        <f>ROUND(E54*F54,2)</f>
        <v>0</v>
      </c>
      <c r="H54" s="31">
        <f t="shared" si="2"/>
        <v>0</v>
      </c>
      <c r="I54" s="38"/>
      <c r="J54" s="11"/>
      <c r="S54" s="5"/>
    </row>
    <row r="55" spans="1:19" x14ac:dyDescent="0.2">
      <c r="A55" s="207"/>
      <c r="B55" s="210"/>
      <c r="C55" s="38" t="s">
        <v>79</v>
      </c>
      <c r="D55" s="36"/>
      <c r="E55" s="37"/>
      <c r="F55" s="30"/>
      <c r="G55" s="31">
        <f>ROUND(E55*F55,2)</f>
        <v>0</v>
      </c>
      <c r="H55" s="31">
        <f t="shared" si="2"/>
        <v>0</v>
      </c>
      <c r="I55" s="38"/>
      <c r="J55" s="11"/>
      <c r="S55" s="5"/>
    </row>
    <row r="56" spans="1:19" x14ac:dyDescent="0.2">
      <c r="A56" s="208"/>
      <c r="B56" s="211"/>
      <c r="C56" s="38" t="s">
        <v>79</v>
      </c>
      <c r="D56" s="36"/>
      <c r="E56" s="37"/>
      <c r="F56" s="30"/>
      <c r="G56" s="31">
        <f>ROUND(E56*F56,2)</f>
        <v>0</v>
      </c>
      <c r="H56" s="31">
        <f t="shared" si="2"/>
        <v>0</v>
      </c>
      <c r="I56" s="38"/>
      <c r="J56" s="11"/>
      <c r="S56" s="5"/>
    </row>
    <row r="57" spans="1:19" ht="36.6" customHeight="1" x14ac:dyDescent="0.2">
      <c r="A57" s="70">
        <v>3</v>
      </c>
      <c r="B57" s="195" t="s">
        <v>101</v>
      </c>
      <c r="C57" s="196"/>
      <c r="D57" s="196"/>
      <c r="E57" s="196"/>
      <c r="F57" s="198"/>
      <c r="G57" s="13">
        <f>SUM(G58:G67)</f>
        <v>0</v>
      </c>
      <c r="H57" s="13">
        <f>SUM(H58:H67)</f>
        <v>0</v>
      </c>
      <c r="I57" s="39"/>
      <c r="J57" s="40"/>
      <c r="K57" s="41" t="s">
        <v>43</v>
      </c>
      <c r="L57" s="41" t="s">
        <v>44</v>
      </c>
      <c r="M57" s="41" t="s">
        <v>386</v>
      </c>
      <c r="N57" s="41" t="s">
        <v>45</v>
      </c>
      <c r="O57" s="41" t="s">
        <v>387</v>
      </c>
      <c r="P57" s="41" t="s">
        <v>46</v>
      </c>
      <c r="Q57" s="41" t="s">
        <v>47</v>
      </c>
      <c r="R57" s="41" t="s">
        <v>388</v>
      </c>
      <c r="S57" s="5"/>
    </row>
    <row r="58" spans="1:19" x14ac:dyDescent="0.2">
      <c r="A58" s="15" t="s">
        <v>32</v>
      </c>
      <c r="B58" s="197"/>
      <c r="C58" s="197"/>
      <c r="D58" s="43"/>
      <c r="E58" s="44">
        <v>1</v>
      </c>
      <c r="F58" s="20">
        <f>R58</f>
        <v>0</v>
      </c>
      <c r="G58" s="20">
        <f t="shared" ref="G58:G67" si="3">ROUND(E58*F58,2)</f>
        <v>0</v>
      </c>
      <c r="H58" s="20">
        <f>ROUND(G58*$C$3,2)</f>
        <v>0</v>
      </c>
      <c r="I58" s="42"/>
      <c r="J58" s="11"/>
      <c r="K58" s="45"/>
      <c r="L58" s="30"/>
      <c r="M58" s="30"/>
      <c r="N58" s="30"/>
      <c r="O58" s="31" t="str">
        <f>IFERROR((L58-N58)/M58,"0")</f>
        <v>0</v>
      </c>
      <c r="P58" s="30"/>
      <c r="Q58" s="46"/>
      <c r="R58" s="31">
        <f>O58*P58*Q58</f>
        <v>0</v>
      </c>
      <c r="S58" s="5"/>
    </row>
    <row r="59" spans="1:19" x14ac:dyDescent="0.2">
      <c r="A59" s="15" t="s">
        <v>33</v>
      </c>
      <c r="B59" s="197"/>
      <c r="C59" s="197"/>
      <c r="D59" s="43"/>
      <c r="E59" s="44">
        <v>1</v>
      </c>
      <c r="F59" s="20">
        <f t="shared" ref="F59:F67" si="4">R59</f>
        <v>0</v>
      </c>
      <c r="G59" s="20">
        <f t="shared" si="3"/>
        <v>0</v>
      </c>
      <c r="H59" s="20">
        <f t="shared" ref="H59:H67" si="5">ROUND(G59*$C$3,2)</f>
        <v>0</v>
      </c>
      <c r="I59" s="47"/>
      <c r="J59" s="11"/>
      <c r="K59" s="48"/>
      <c r="L59" s="30"/>
      <c r="M59" s="30"/>
      <c r="N59" s="30"/>
      <c r="O59" s="31" t="str">
        <f t="shared" ref="O59:O67" si="6">IFERROR((L59-N59)/M59,"0")</f>
        <v>0</v>
      </c>
      <c r="P59" s="30"/>
      <c r="Q59" s="46"/>
      <c r="R59" s="31">
        <f t="shared" ref="R59:R67" si="7">O59*P59*Q59</f>
        <v>0</v>
      </c>
      <c r="S59" s="5"/>
    </row>
    <row r="60" spans="1:19" x14ac:dyDescent="0.2">
      <c r="A60" s="15" t="s">
        <v>34</v>
      </c>
      <c r="B60" s="197"/>
      <c r="C60" s="197"/>
      <c r="D60" s="43"/>
      <c r="E60" s="44">
        <v>1</v>
      </c>
      <c r="F60" s="20">
        <f t="shared" si="4"/>
        <v>0</v>
      </c>
      <c r="G60" s="20">
        <f t="shared" si="3"/>
        <v>0</v>
      </c>
      <c r="H60" s="20">
        <f t="shared" si="5"/>
        <v>0</v>
      </c>
      <c r="I60" s="42"/>
      <c r="J60" s="11"/>
      <c r="K60" s="48"/>
      <c r="L60" s="30"/>
      <c r="M60" s="30"/>
      <c r="N60" s="30"/>
      <c r="O60" s="31" t="str">
        <f t="shared" si="6"/>
        <v>0</v>
      </c>
      <c r="P60" s="30"/>
      <c r="Q60" s="46"/>
      <c r="R60" s="31">
        <f t="shared" si="7"/>
        <v>0</v>
      </c>
      <c r="S60" s="5"/>
    </row>
    <row r="61" spans="1:19" x14ac:dyDescent="0.2">
      <c r="A61" s="15" t="s">
        <v>35</v>
      </c>
      <c r="B61" s="197"/>
      <c r="C61" s="197"/>
      <c r="D61" s="43"/>
      <c r="E61" s="44">
        <v>1</v>
      </c>
      <c r="F61" s="20">
        <f t="shared" si="4"/>
        <v>0</v>
      </c>
      <c r="G61" s="20">
        <f t="shared" si="3"/>
        <v>0</v>
      </c>
      <c r="H61" s="20">
        <f t="shared" si="5"/>
        <v>0</v>
      </c>
      <c r="I61" s="42"/>
      <c r="J61" s="11"/>
      <c r="K61" s="48"/>
      <c r="L61" s="30"/>
      <c r="M61" s="30"/>
      <c r="N61" s="30"/>
      <c r="O61" s="31" t="str">
        <f t="shared" si="6"/>
        <v>0</v>
      </c>
      <c r="P61" s="30"/>
      <c r="Q61" s="46"/>
      <c r="R61" s="31">
        <f t="shared" si="7"/>
        <v>0</v>
      </c>
      <c r="S61" s="5"/>
    </row>
    <row r="62" spans="1:19" x14ac:dyDescent="0.2">
      <c r="A62" s="15" t="s">
        <v>36</v>
      </c>
      <c r="B62" s="197"/>
      <c r="C62" s="197"/>
      <c r="D62" s="43"/>
      <c r="E62" s="44">
        <v>1</v>
      </c>
      <c r="F62" s="20">
        <f t="shared" si="4"/>
        <v>0</v>
      </c>
      <c r="G62" s="20">
        <f t="shared" si="3"/>
        <v>0</v>
      </c>
      <c r="H62" s="20">
        <f t="shared" si="5"/>
        <v>0</v>
      </c>
      <c r="I62" s="42"/>
      <c r="J62" s="11"/>
      <c r="K62" s="48"/>
      <c r="L62" s="30"/>
      <c r="M62" s="30"/>
      <c r="N62" s="30"/>
      <c r="O62" s="31" t="str">
        <f t="shared" si="6"/>
        <v>0</v>
      </c>
      <c r="P62" s="30"/>
      <c r="Q62" s="46"/>
      <c r="R62" s="31">
        <f t="shared" si="7"/>
        <v>0</v>
      </c>
      <c r="S62" s="5"/>
    </row>
    <row r="63" spans="1:19" x14ac:dyDescent="0.2">
      <c r="A63" s="15" t="s">
        <v>37</v>
      </c>
      <c r="B63" s="197"/>
      <c r="C63" s="197"/>
      <c r="D63" s="43"/>
      <c r="E63" s="44">
        <v>1</v>
      </c>
      <c r="F63" s="20">
        <f t="shared" si="4"/>
        <v>0</v>
      </c>
      <c r="G63" s="20">
        <f t="shared" si="3"/>
        <v>0</v>
      </c>
      <c r="H63" s="20">
        <f t="shared" si="5"/>
        <v>0</v>
      </c>
      <c r="I63" s="42"/>
      <c r="J63" s="11"/>
      <c r="K63" s="48"/>
      <c r="L63" s="30"/>
      <c r="M63" s="30"/>
      <c r="N63" s="30"/>
      <c r="O63" s="31" t="str">
        <f t="shared" si="6"/>
        <v>0</v>
      </c>
      <c r="P63" s="30"/>
      <c r="Q63" s="46"/>
      <c r="R63" s="31">
        <f t="shared" si="7"/>
        <v>0</v>
      </c>
      <c r="S63" s="5"/>
    </row>
    <row r="64" spans="1:19" x14ac:dyDescent="0.2">
      <c r="A64" s="15" t="s">
        <v>38</v>
      </c>
      <c r="B64" s="197"/>
      <c r="C64" s="197"/>
      <c r="D64" s="43"/>
      <c r="E64" s="44">
        <v>1</v>
      </c>
      <c r="F64" s="20">
        <f t="shared" si="4"/>
        <v>0</v>
      </c>
      <c r="G64" s="20">
        <f t="shared" si="3"/>
        <v>0</v>
      </c>
      <c r="H64" s="20">
        <f t="shared" si="5"/>
        <v>0</v>
      </c>
      <c r="I64" s="42"/>
      <c r="J64" s="11"/>
      <c r="K64" s="48"/>
      <c r="L64" s="30"/>
      <c r="M64" s="30"/>
      <c r="N64" s="30"/>
      <c r="O64" s="31" t="str">
        <f t="shared" si="6"/>
        <v>0</v>
      </c>
      <c r="P64" s="30"/>
      <c r="Q64" s="46"/>
      <c r="R64" s="31">
        <f t="shared" si="7"/>
        <v>0</v>
      </c>
      <c r="S64" s="5"/>
    </row>
    <row r="65" spans="1:19" x14ac:dyDescent="0.2">
      <c r="A65" s="15" t="s">
        <v>39</v>
      </c>
      <c r="B65" s="197"/>
      <c r="C65" s="197"/>
      <c r="D65" s="43"/>
      <c r="E65" s="44">
        <v>1</v>
      </c>
      <c r="F65" s="20">
        <f t="shared" si="4"/>
        <v>0</v>
      </c>
      <c r="G65" s="20">
        <f t="shared" si="3"/>
        <v>0</v>
      </c>
      <c r="H65" s="20">
        <f t="shared" si="5"/>
        <v>0</v>
      </c>
      <c r="I65" s="42"/>
      <c r="J65" s="11"/>
      <c r="K65" s="48"/>
      <c r="L65" s="30"/>
      <c r="M65" s="30"/>
      <c r="N65" s="30"/>
      <c r="O65" s="31" t="str">
        <f t="shared" si="6"/>
        <v>0</v>
      </c>
      <c r="P65" s="30"/>
      <c r="Q65" s="46"/>
      <c r="R65" s="31">
        <f t="shared" si="7"/>
        <v>0</v>
      </c>
      <c r="S65" s="5"/>
    </row>
    <row r="66" spans="1:19" x14ac:dyDescent="0.2">
      <c r="A66" s="15" t="s">
        <v>40</v>
      </c>
      <c r="B66" s="197"/>
      <c r="C66" s="197"/>
      <c r="D66" s="43"/>
      <c r="E66" s="44">
        <v>1</v>
      </c>
      <c r="F66" s="20">
        <f t="shared" si="4"/>
        <v>0</v>
      </c>
      <c r="G66" s="20">
        <f t="shared" si="3"/>
        <v>0</v>
      </c>
      <c r="H66" s="20">
        <f t="shared" si="5"/>
        <v>0</v>
      </c>
      <c r="I66" s="42"/>
      <c r="J66" s="11"/>
      <c r="K66" s="48"/>
      <c r="L66" s="30"/>
      <c r="M66" s="30"/>
      <c r="N66" s="30"/>
      <c r="O66" s="31" t="str">
        <f t="shared" si="6"/>
        <v>0</v>
      </c>
      <c r="P66" s="30"/>
      <c r="Q66" s="46"/>
      <c r="R66" s="31">
        <f t="shared" si="7"/>
        <v>0</v>
      </c>
      <c r="S66" s="5"/>
    </row>
    <row r="67" spans="1:19" x14ac:dyDescent="0.2">
      <c r="A67" s="15" t="s">
        <v>41</v>
      </c>
      <c r="B67" s="197"/>
      <c r="C67" s="197"/>
      <c r="D67" s="43"/>
      <c r="E67" s="44">
        <v>1</v>
      </c>
      <c r="F67" s="20">
        <f t="shared" si="4"/>
        <v>0</v>
      </c>
      <c r="G67" s="20">
        <f t="shared" si="3"/>
        <v>0</v>
      </c>
      <c r="H67" s="20">
        <f t="shared" si="5"/>
        <v>0</v>
      </c>
      <c r="I67" s="42"/>
      <c r="J67" s="11"/>
      <c r="K67" s="48"/>
      <c r="L67" s="30"/>
      <c r="M67" s="30"/>
      <c r="N67" s="30"/>
      <c r="O67" s="31" t="str">
        <f t="shared" si="6"/>
        <v>0</v>
      </c>
      <c r="P67" s="30"/>
      <c r="Q67" s="46"/>
      <c r="R67" s="31">
        <f t="shared" si="7"/>
        <v>0</v>
      </c>
      <c r="S67" s="5"/>
    </row>
    <row r="68" spans="1:19" ht="36" customHeight="1" x14ac:dyDescent="0.2">
      <c r="A68" s="12" t="s">
        <v>42</v>
      </c>
      <c r="B68" s="195" t="s">
        <v>31</v>
      </c>
      <c r="C68" s="196"/>
      <c r="D68" s="196"/>
      <c r="E68" s="196"/>
      <c r="F68" s="198"/>
      <c r="G68" s="13">
        <f>SUM(G69:G93)</f>
        <v>0</v>
      </c>
      <c r="H68" s="13">
        <f>SUM(H69:H93)</f>
        <v>0</v>
      </c>
      <c r="I68" s="39"/>
      <c r="J68" s="11"/>
      <c r="S68" s="5"/>
    </row>
    <row r="69" spans="1:19" x14ac:dyDescent="0.2">
      <c r="A69" s="15" t="s">
        <v>48</v>
      </c>
      <c r="B69" s="197"/>
      <c r="C69" s="197"/>
      <c r="D69" s="43"/>
      <c r="E69" s="19"/>
      <c r="F69" s="49"/>
      <c r="G69" s="20">
        <f t="shared" ref="G69:G93" si="8">ROUND(E69*F69,2)</f>
        <v>0</v>
      </c>
      <c r="H69" s="20">
        <f>ROUND(G69*$C$3,2)</f>
        <v>0</v>
      </c>
      <c r="I69" s="42"/>
      <c r="J69" s="11"/>
      <c r="S69" s="5"/>
    </row>
    <row r="70" spans="1:19" x14ac:dyDescent="0.2">
      <c r="A70" s="15" t="s">
        <v>49</v>
      </c>
      <c r="B70" s="197"/>
      <c r="C70" s="197"/>
      <c r="D70" s="43"/>
      <c r="E70" s="19"/>
      <c r="F70" s="49"/>
      <c r="G70" s="20">
        <f t="shared" si="8"/>
        <v>0</v>
      </c>
      <c r="H70" s="20">
        <f t="shared" ref="H70:H93" si="9">ROUND(G70*$C$3,2)</f>
        <v>0</v>
      </c>
      <c r="I70" s="42"/>
      <c r="J70" s="11"/>
      <c r="S70" s="5"/>
    </row>
    <row r="71" spans="1:19" x14ac:dyDescent="0.2">
      <c r="A71" s="15" t="s">
        <v>50</v>
      </c>
      <c r="B71" s="197"/>
      <c r="C71" s="197"/>
      <c r="D71" s="43"/>
      <c r="E71" s="19"/>
      <c r="F71" s="49"/>
      <c r="G71" s="20">
        <f t="shared" si="8"/>
        <v>0</v>
      </c>
      <c r="H71" s="20">
        <f t="shared" si="9"/>
        <v>0</v>
      </c>
      <c r="I71" s="42"/>
      <c r="J71" s="11"/>
      <c r="S71" s="5"/>
    </row>
    <row r="72" spans="1:19" x14ac:dyDescent="0.2">
      <c r="A72" s="15" t="s">
        <v>51</v>
      </c>
      <c r="B72" s="197"/>
      <c r="C72" s="197"/>
      <c r="D72" s="43"/>
      <c r="E72" s="19"/>
      <c r="F72" s="49"/>
      <c r="G72" s="20">
        <f t="shared" si="8"/>
        <v>0</v>
      </c>
      <c r="H72" s="20">
        <f t="shared" si="9"/>
        <v>0</v>
      </c>
      <c r="I72" s="42"/>
      <c r="J72" s="11"/>
      <c r="S72" s="5"/>
    </row>
    <row r="73" spans="1:19" x14ac:dyDescent="0.2">
      <c r="A73" s="15" t="s">
        <v>52</v>
      </c>
      <c r="B73" s="197"/>
      <c r="C73" s="197"/>
      <c r="D73" s="43"/>
      <c r="E73" s="19"/>
      <c r="F73" s="49"/>
      <c r="G73" s="20">
        <f t="shared" si="8"/>
        <v>0</v>
      </c>
      <c r="H73" s="20">
        <f t="shared" si="9"/>
        <v>0</v>
      </c>
      <c r="I73" s="42"/>
      <c r="J73" s="11"/>
      <c r="S73" s="5"/>
    </row>
    <row r="74" spans="1:19" x14ac:dyDescent="0.2">
      <c r="A74" s="15" t="s">
        <v>53</v>
      </c>
      <c r="B74" s="197"/>
      <c r="C74" s="197"/>
      <c r="D74" s="43"/>
      <c r="E74" s="19"/>
      <c r="F74" s="49"/>
      <c r="G74" s="20">
        <f t="shared" si="8"/>
        <v>0</v>
      </c>
      <c r="H74" s="20">
        <f t="shared" si="9"/>
        <v>0</v>
      </c>
      <c r="I74" s="42"/>
      <c r="J74" s="11"/>
      <c r="S74" s="5"/>
    </row>
    <row r="75" spans="1:19" x14ac:dyDescent="0.2">
      <c r="A75" s="15" t="s">
        <v>54</v>
      </c>
      <c r="B75" s="197"/>
      <c r="C75" s="197"/>
      <c r="D75" s="43"/>
      <c r="E75" s="19"/>
      <c r="F75" s="49"/>
      <c r="G75" s="20">
        <f t="shared" si="8"/>
        <v>0</v>
      </c>
      <c r="H75" s="20">
        <f t="shared" si="9"/>
        <v>0</v>
      </c>
      <c r="I75" s="42"/>
      <c r="J75" s="11"/>
      <c r="S75" s="5"/>
    </row>
    <row r="76" spans="1:19" x14ac:dyDescent="0.2">
      <c r="A76" s="15" t="s">
        <v>55</v>
      </c>
      <c r="B76" s="197"/>
      <c r="C76" s="197"/>
      <c r="D76" s="43"/>
      <c r="E76" s="19"/>
      <c r="F76" s="49"/>
      <c r="G76" s="20">
        <f t="shared" si="8"/>
        <v>0</v>
      </c>
      <c r="H76" s="20">
        <f t="shared" si="9"/>
        <v>0</v>
      </c>
      <c r="I76" s="42"/>
      <c r="J76" s="11"/>
      <c r="S76" s="5"/>
    </row>
    <row r="77" spans="1:19" x14ac:dyDescent="0.2">
      <c r="A77" s="15" t="s">
        <v>56</v>
      </c>
      <c r="B77" s="197"/>
      <c r="C77" s="197"/>
      <c r="D77" s="43"/>
      <c r="E77" s="19"/>
      <c r="F77" s="49"/>
      <c r="G77" s="20">
        <f t="shared" si="8"/>
        <v>0</v>
      </c>
      <c r="H77" s="20">
        <f t="shared" si="9"/>
        <v>0</v>
      </c>
      <c r="I77" s="42"/>
      <c r="J77" s="11"/>
      <c r="S77" s="5"/>
    </row>
    <row r="78" spans="1:19" x14ac:dyDescent="0.2">
      <c r="A78" s="15" t="s">
        <v>57</v>
      </c>
      <c r="B78" s="197"/>
      <c r="C78" s="197"/>
      <c r="D78" s="43"/>
      <c r="E78" s="19"/>
      <c r="F78" s="49"/>
      <c r="G78" s="20">
        <f t="shared" si="8"/>
        <v>0</v>
      </c>
      <c r="H78" s="20">
        <f t="shared" si="9"/>
        <v>0</v>
      </c>
      <c r="I78" s="42"/>
      <c r="J78" s="11"/>
      <c r="S78" s="5"/>
    </row>
    <row r="79" spans="1:19" x14ac:dyDescent="0.2">
      <c r="A79" s="15" t="s">
        <v>214</v>
      </c>
      <c r="B79" s="197"/>
      <c r="C79" s="197"/>
      <c r="D79" s="43"/>
      <c r="E79" s="19"/>
      <c r="F79" s="49"/>
      <c r="G79" s="20">
        <f t="shared" si="8"/>
        <v>0</v>
      </c>
      <c r="H79" s="20">
        <f t="shared" si="9"/>
        <v>0</v>
      </c>
      <c r="I79" s="42"/>
      <c r="J79" s="11"/>
      <c r="S79" s="5"/>
    </row>
    <row r="80" spans="1:19" x14ac:dyDescent="0.2">
      <c r="A80" s="15" t="s">
        <v>215</v>
      </c>
      <c r="B80" s="197"/>
      <c r="C80" s="197"/>
      <c r="D80" s="43"/>
      <c r="E80" s="19"/>
      <c r="F80" s="49"/>
      <c r="G80" s="20">
        <f t="shared" si="8"/>
        <v>0</v>
      </c>
      <c r="H80" s="20">
        <f t="shared" si="9"/>
        <v>0</v>
      </c>
      <c r="I80" s="42"/>
      <c r="J80" s="11"/>
      <c r="S80" s="5"/>
    </row>
    <row r="81" spans="1:19" x14ac:dyDescent="0.2">
      <c r="A81" s="15" t="s">
        <v>216</v>
      </c>
      <c r="B81" s="197"/>
      <c r="C81" s="197"/>
      <c r="D81" s="43"/>
      <c r="E81" s="19"/>
      <c r="F81" s="49"/>
      <c r="G81" s="20">
        <f t="shared" si="8"/>
        <v>0</v>
      </c>
      <c r="H81" s="20">
        <f t="shared" si="9"/>
        <v>0</v>
      </c>
      <c r="I81" s="42"/>
      <c r="J81" s="11"/>
      <c r="S81" s="5"/>
    </row>
    <row r="82" spans="1:19" x14ac:dyDescent="0.2">
      <c r="A82" s="15" t="s">
        <v>217</v>
      </c>
      <c r="B82" s="197"/>
      <c r="C82" s="197"/>
      <c r="D82" s="43"/>
      <c r="E82" s="19"/>
      <c r="F82" s="49"/>
      <c r="G82" s="20">
        <f t="shared" si="8"/>
        <v>0</v>
      </c>
      <c r="H82" s="20">
        <f t="shared" si="9"/>
        <v>0</v>
      </c>
      <c r="I82" s="42"/>
      <c r="J82" s="11"/>
      <c r="S82" s="5"/>
    </row>
    <row r="83" spans="1:19" x14ac:dyDescent="0.2">
      <c r="A83" s="15" t="s">
        <v>218</v>
      </c>
      <c r="B83" s="197"/>
      <c r="C83" s="197"/>
      <c r="D83" s="43"/>
      <c r="E83" s="19"/>
      <c r="F83" s="49"/>
      <c r="G83" s="20">
        <f t="shared" si="8"/>
        <v>0</v>
      </c>
      <c r="H83" s="20">
        <f t="shared" si="9"/>
        <v>0</v>
      </c>
      <c r="I83" s="42"/>
      <c r="J83" s="11"/>
      <c r="S83" s="5"/>
    </row>
    <row r="84" spans="1:19" x14ac:dyDescent="0.2">
      <c r="A84" s="15" t="s">
        <v>219</v>
      </c>
      <c r="B84" s="197"/>
      <c r="C84" s="197"/>
      <c r="D84" s="43"/>
      <c r="E84" s="19"/>
      <c r="F84" s="49"/>
      <c r="G84" s="20">
        <f t="shared" si="8"/>
        <v>0</v>
      </c>
      <c r="H84" s="20">
        <f t="shared" si="9"/>
        <v>0</v>
      </c>
      <c r="I84" s="42"/>
      <c r="J84" s="11"/>
      <c r="S84" s="5"/>
    </row>
    <row r="85" spans="1:19" x14ac:dyDescent="0.2">
      <c r="A85" s="15" t="s">
        <v>220</v>
      </c>
      <c r="B85" s="197"/>
      <c r="C85" s="197"/>
      <c r="D85" s="43"/>
      <c r="E85" s="19"/>
      <c r="F85" s="49"/>
      <c r="G85" s="20">
        <f t="shared" si="8"/>
        <v>0</v>
      </c>
      <c r="H85" s="20">
        <f t="shared" si="9"/>
        <v>0</v>
      </c>
      <c r="I85" s="42"/>
      <c r="J85" s="11"/>
      <c r="S85" s="5"/>
    </row>
    <row r="86" spans="1:19" x14ac:dyDescent="0.2">
      <c r="A86" s="15" t="s">
        <v>221</v>
      </c>
      <c r="B86" s="197"/>
      <c r="C86" s="197"/>
      <c r="D86" s="43"/>
      <c r="E86" s="19"/>
      <c r="F86" s="49"/>
      <c r="G86" s="20">
        <f t="shared" si="8"/>
        <v>0</v>
      </c>
      <c r="H86" s="20">
        <f t="shared" si="9"/>
        <v>0</v>
      </c>
      <c r="I86" s="42"/>
      <c r="J86" s="11"/>
      <c r="S86" s="5"/>
    </row>
    <row r="87" spans="1:19" x14ac:dyDescent="0.2">
      <c r="A87" s="15" t="s">
        <v>222</v>
      </c>
      <c r="B87" s="197"/>
      <c r="C87" s="197"/>
      <c r="D87" s="43"/>
      <c r="E87" s="19"/>
      <c r="F87" s="49"/>
      <c r="G87" s="20">
        <f t="shared" si="8"/>
        <v>0</v>
      </c>
      <c r="H87" s="20">
        <f t="shared" si="9"/>
        <v>0</v>
      </c>
      <c r="I87" s="42"/>
      <c r="J87" s="11"/>
      <c r="S87" s="5"/>
    </row>
    <row r="88" spans="1:19" x14ac:dyDescent="0.2">
      <c r="A88" s="15" t="s">
        <v>223</v>
      </c>
      <c r="B88" s="197"/>
      <c r="C88" s="197"/>
      <c r="D88" s="43"/>
      <c r="E88" s="19"/>
      <c r="F88" s="49"/>
      <c r="G88" s="20">
        <f t="shared" si="8"/>
        <v>0</v>
      </c>
      <c r="H88" s="20">
        <f t="shared" si="9"/>
        <v>0</v>
      </c>
      <c r="I88" s="42"/>
      <c r="J88" s="11"/>
      <c r="S88" s="5"/>
    </row>
    <row r="89" spans="1:19" x14ac:dyDescent="0.2">
      <c r="A89" s="15" t="s">
        <v>224</v>
      </c>
      <c r="B89" s="197"/>
      <c r="C89" s="197"/>
      <c r="D89" s="43"/>
      <c r="E89" s="19"/>
      <c r="F89" s="49"/>
      <c r="G89" s="20">
        <f t="shared" si="8"/>
        <v>0</v>
      </c>
      <c r="H89" s="20">
        <f t="shared" si="9"/>
        <v>0</v>
      </c>
      <c r="I89" s="42"/>
      <c r="J89" s="11"/>
      <c r="S89" s="5"/>
    </row>
    <row r="90" spans="1:19" x14ac:dyDescent="0.2">
      <c r="A90" s="15" t="s">
        <v>225</v>
      </c>
      <c r="B90" s="197"/>
      <c r="C90" s="197"/>
      <c r="D90" s="43"/>
      <c r="E90" s="19"/>
      <c r="F90" s="49"/>
      <c r="G90" s="20">
        <f t="shared" si="8"/>
        <v>0</v>
      </c>
      <c r="H90" s="20">
        <f t="shared" si="9"/>
        <v>0</v>
      </c>
      <c r="I90" s="42"/>
      <c r="J90" s="11"/>
      <c r="S90" s="5"/>
    </row>
    <row r="91" spans="1:19" x14ac:dyDescent="0.2">
      <c r="A91" s="15" t="s">
        <v>226</v>
      </c>
      <c r="B91" s="197"/>
      <c r="C91" s="197"/>
      <c r="D91" s="43"/>
      <c r="E91" s="19"/>
      <c r="F91" s="49"/>
      <c r="G91" s="20">
        <f t="shared" si="8"/>
        <v>0</v>
      </c>
      <c r="H91" s="20">
        <f t="shared" si="9"/>
        <v>0</v>
      </c>
      <c r="I91" s="42"/>
      <c r="J91" s="11"/>
      <c r="S91" s="5"/>
    </row>
    <row r="92" spans="1:19" x14ac:dyDescent="0.2">
      <c r="A92" s="15" t="s">
        <v>227</v>
      </c>
      <c r="B92" s="197"/>
      <c r="C92" s="197"/>
      <c r="D92" s="43"/>
      <c r="E92" s="19"/>
      <c r="F92" s="49"/>
      <c r="G92" s="20">
        <f t="shared" si="8"/>
        <v>0</v>
      </c>
      <c r="H92" s="20">
        <f t="shared" si="9"/>
        <v>0</v>
      </c>
      <c r="I92" s="42"/>
      <c r="J92" s="11"/>
      <c r="S92" s="5"/>
    </row>
    <row r="93" spans="1:19" x14ac:dyDescent="0.2">
      <c r="A93" s="15" t="s">
        <v>228</v>
      </c>
      <c r="B93" s="197"/>
      <c r="C93" s="197"/>
      <c r="D93" s="43"/>
      <c r="E93" s="19"/>
      <c r="F93" s="49"/>
      <c r="G93" s="20">
        <f t="shared" si="8"/>
        <v>0</v>
      </c>
      <c r="H93" s="20">
        <f t="shared" si="9"/>
        <v>0</v>
      </c>
      <c r="I93" s="42"/>
      <c r="J93" s="11"/>
      <c r="S93" s="5"/>
    </row>
    <row r="94" spans="1:19" ht="36" customHeight="1" x14ac:dyDescent="0.2">
      <c r="A94" s="12" t="s">
        <v>58</v>
      </c>
      <c r="B94" s="195" t="s">
        <v>102</v>
      </c>
      <c r="C94" s="196"/>
      <c r="D94" s="196"/>
      <c r="E94" s="196"/>
      <c r="F94" s="198"/>
      <c r="G94" s="13">
        <f>SUM(G95:G104)</f>
        <v>0</v>
      </c>
      <c r="H94" s="13">
        <f>SUM(H95:H104)</f>
        <v>0</v>
      </c>
      <c r="I94" s="39"/>
      <c r="J94" s="40"/>
      <c r="K94" s="41" t="s">
        <v>82</v>
      </c>
      <c r="L94" s="41" t="s">
        <v>83</v>
      </c>
      <c r="S94" s="5"/>
    </row>
    <row r="95" spans="1:19" x14ac:dyDescent="0.2">
      <c r="A95" s="15" t="s">
        <v>60</v>
      </c>
      <c r="B95" s="197"/>
      <c r="C95" s="197"/>
      <c r="D95" s="18" t="s">
        <v>104</v>
      </c>
      <c r="E95" s="50"/>
      <c r="F95" s="20">
        <f>K95*L95</f>
        <v>0</v>
      </c>
      <c r="G95" s="20">
        <f t="shared" ref="G95:G104" si="10">ROUND(E95*F95,2)</f>
        <v>0</v>
      </c>
      <c r="H95" s="20">
        <f>ROUND(G95*$C$3,2)</f>
        <v>0</v>
      </c>
      <c r="I95" s="16"/>
      <c r="J95" s="11"/>
      <c r="K95" s="30"/>
      <c r="L95" s="30"/>
      <c r="S95" s="5"/>
    </row>
    <row r="96" spans="1:19" x14ac:dyDescent="0.2">
      <c r="A96" s="15" t="s">
        <v>62</v>
      </c>
      <c r="B96" s="197"/>
      <c r="C96" s="197"/>
      <c r="D96" s="18" t="s">
        <v>104</v>
      </c>
      <c r="E96" s="50"/>
      <c r="F96" s="20">
        <f t="shared" ref="F96:F104" si="11">K96*L96</f>
        <v>0</v>
      </c>
      <c r="G96" s="20">
        <f t="shared" si="10"/>
        <v>0</v>
      </c>
      <c r="H96" s="20">
        <f t="shared" ref="H96:H104" si="12">ROUND(G96*$C$3,2)</f>
        <v>0</v>
      </c>
      <c r="I96" s="16"/>
      <c r="J96" s="11"/>
      <c r="K96" s="30"/>
      <c r="L96" s="30"/>
      <c r="S96" s="5"/>
    </row>
    <row r="97" spans="1:19" x14ac:dyDescent="0.2">
      <c r="A97" s="15" t="s">
        <v>63</v>
      </c>
      <c r="B97" s="197"/>
      <c r="C97" s="197"/>
      <c r="D97" s="18" t="s">
        <v>104</v>
      </c>
      <c r="E97" s="50"/>
      <c r="F97" s="20">
        <f t="shared" si="11"/>
        <v>0</v>
      </c>
      <c r="G97" s="20">
        <f t="shared" si="10"/>
        <v>0</v>
      </c>
      <c r="H97" s="20">
        <f t="shared" si="12"/>
        <v>0</v>
      </c>
      <c r="I97" s="16"/>
      <c r="J97" s="11"/>
      <c r="K97" s="30"/>
      <c r="L97" s="30"/>
      <c r="S97" s="5"/>
    </row>
    <row r="98" spans="1:19" x14ac:dyDescent="0.2">
      <c r="A98" s="15" t="s">
        <v>64</v>
      </c>
      <c r="B98" s="197"/>
      <c r="C98" s="197"/>
      <c r="D98" s="18" t="s">
        <v>104</v>
      </c>
      <c r="E98" s="50"/>
      <c r="F98" s="20">
        <f t="shared" si="11"/>
        <v>0</v>
      </c>
      <c r="G98" s="20">
        <f t="shared" si="10"/>
        <v>0</v>
      </c>
      <c r="H98" s="20">
        <f t="shared" si="12"/>
        <v>0</v>
      </c>
      <c r="I98" s="16"/>
      <c r="J98" s="11"/>
      <c r="K98" s="30"/>
      <c r="L98" s="30"/>
      <c r="S98" s="5"/>
    </row>
    <row r="99" spans="1:19" x14ac:dyDescent="0.2">
      <c r="A99" s="15" t="s">
        <v>65</v>
      </c>
      <c r="B99" s="197"/>
      <c r="C99" s="197"/>
      <c r="D99" s="18" t="s">
        <v>104</v>
      </c>
      <c r="E99" s="50"/>
      <c r="F99" s="20">
        <f t="shared" si="11"/>
        <v>0</v>
      </c>
      <c r="G99" s="20">
        <f t="shared" si="10"/>
        <v>0</v>
      </c>
      <c r="H99" s="20">
        <f t="shared" si="12"/>
        <v>0</v>
      </c>
      <c r="I99" s="16"/>
      <c r="J99" s="11"/>
      <c r="K99" s="30"/>
      <c r="L99" s="30"/>
      <c r="S99" s="5"/>
    </row>
    <row r="100" spans="1:19" x14ac:dyDescent="0.2">
      <c r="A100" s="15" t="s">
        <v>66</v>
      </c>
      <c r="B100" s="197"/>
      <c r="C100" s="197"/>
      <c r="D100" s="18" t="s">
        <v>104</v>
      </c>
      <c r="E100" s="50"/>
      <c r="F100" s="20">
        <f t="shared" si="11"/>
        <v>0</v>
      </c>
      <c r="G100" s="20">
        <f t="shared" si="10"/>
        <v>0</v>
      </c>
      <c r="H100" s="20">
        <f t="shared" si="12"/>
        <v>0</v>
      </c>
      <c r="I100" s="16"/>
      <c r="J100" s="11"/>
      <c r="K100" s="30"/>
      <c r="L100" s="30"/>
      <c r="S100" s="5"/>
    </row>
    <row r="101" spans="1:19" x14ac:dyDescent="0.2">
      <c r="A101" s="15" t="s">
        <v>67</v>
      </c>
      <c r="B101" s="197"/>
      <c r="C101" s="197"/>
      <c r="D101" s="18" t="s">
        <v>104</v>
      </c>
      <c r="E101" s="50"/>
      <c r="F101" s="20">
        <f t="shared" si="11"/>
        <v>0</v>
      </c>
      <c r="G101" s="20">
        <f t="shared" si="10"/>
        <v>0</v>
      </c>
      <c r="H101" s="20">
        <f t="shared" si="12"/>
        <v>0</v>
      </c>
      <c r="I101" s="16"/>
      <c r="J101" s="11"/>
      <c r="K101" s="30"/>
      <c r="L101" s="30"/>
      <c r="S101" s="5"/>
    </row>
    <row r="102" spans="1:19" x14ac:dyDescent="0.2">
      <c r="A102" s="15" t="s">
        <v>68</v>
      </c>
      <c r="B102" s="197"/>
      <c r="C102" s="197"/>
      <c r="D102" s="18" t="s">
        <v>104</v>
      </c>
      <c r="E102" s="50"/>
      <c r="F102" s="20">
        <f t="shared" si="11"/>
        <v>0</v>
      </c>
      <c r="G102" s="20">
        <f t="shared" si="10"/>
        <v>0</v>
      </c>
      <c r="H102" s="20">
        <f t="shared" si="12"/>
        <v>0</v>
      </c>
      <c r="I102" s="16"/>
      <c r="J102" s="11"/>
      <c r="K102" s="30"/>
      <c r="L102" s="30"/>
      <c r="S102" s="5"/>
    </row>
    <row r="103" spans="1:19" x14ac:dyDescent="0.2">
      <c r="A103" s="15" t="s">
        <v>69</v>
      </c>
      <c r="B103" s="197"/>
      <c r="C103" s="197"/>
      <c r="D103" s="18" t="s">
        <v>104</v>
      </c>
      <c r="E103" s="50"/>
      <c r="F103" s="20">
        <f t="shared" si="11"/>
        <v>0</v>
      </c>
      <c r="G103" s="20">
        <f t="shared" si="10"/>
        <v>0</v>
      </c>
      <c r="H103" s="20">
        <f t="shared" si="12"/>
        <v>0</v>
      </c>
      <c r="I103" s="16"/>
      <c r="J103" s="11"/>
      <c r="K103" s="30"/>
      <c r="L103" s="30"/>
      <c r="S103" s="5"/>
    </row>
    <row r="104" spans="1:19" x14ac:dyDescent="0.2">
      <c r="A104" s="15" t="s">
        <v>70</v>
      </c>
      <c r="B104" s="197"/>
      <c r="C104" s="197"/>
      <c r="D104" s="18" t="s">
        <v>104</v>
      </c>
      <c r="E104" s="50"/>
      <c r="F104" s="20">
        <f t="shared" si="11"/>
        <v>0</v>
      </c>
      <c r="G104" s="20">
        <f t="shared" si="10"/>
        <v>0</v>
      </c>
      <c r="H104" s="20">
        <f t="shared" si="12"/>
        <v>0</v>
      </c>
      <c r="I104" s="16"/>
      <c r="J104" s="11"/>
      <c r="K104" s="30"/>
      <c r="L104" s="30"/>
      <c r="S104" s="5"/>
    </row>
    <row r="105" spans="1:19" ht="36" customHeight="1" x14ac:dyDescent="0.2">
      <c r="A105" s="12" t="s">
        <v>71</v>
      </c>
      <c r="B105" s="195" t="s">
        <v>103</v>
      </c>
      <c r="C105" s="196"/>
      <c r="D105" s="196"/>
      <c r="E105" s="196"/>
      <c r="F105" s="198"/>
      <c r="G105" s="13">
        <f>SUM(G106:G107)</f>
        <v>0</v>
      </c>
      <c r="H105" s="13">
        <f>SUM(H106:H107)</f>
        <v>0</v>
      </c>
      <c r="I105" s="39"/>
      <c r="J105" s="40"/>
      <c r="K105" s="41" t="s">
        <v>82</v>
      </c>
      <c r="L105" s="41" t="s">
        <v>83</v>
      </c>
      <c r="S105" s="5"/>
    </row>
    <row r="106" spans="1:19" x14ac:dyDescent="0.2">
      <c r="A106" s="15" t="s">
        <v>73</v>
      </c>
      <c r="B106" s="197" t="s">
        <v>84</v>
      </c>
      <c r="C106" s="197"/>
      <c r="D106" s="18" t="s">
        <v>104</v>
      </c>
      <c r="E106" s="50"/>
      <c r="F106" s="20">
        <f>K106*L106</f>
        <v>0</v>
      </c>
      <c r="G106" s="20">
        <f>ROUND(E106*F106,2)</f>
        <v>0</v>
      </c>
      <c r="H106" s="20">
        <f>ROUND(G106*$C$3,2)</f>
        <v>0</v>
      </c>
      <c r="I106" s="16"/>
      <c r="J106" s="11"/>
      <c r="K106" s="30"/>
      <c r="L106" s="30"/>
      <c r="S106" s="5"/>
    </row>
    <row r="107" spans="1:19" x14ac:dyDescent="0.2">
      <c r="A107" s="15" t="s">
        <v>80</v>
      </c>
      <c r="B107" s="197" t="s">
        <v>84</v>
      </c>
      <c r="C107" s="197"/>
      <c r="D107" s="18" t="s">
        <v>104</v>
      </c>
      <c r="E107" s="50"/>
      <c r="F107" s="20">
        <f>K107*L107</f>
        <v>0</v>
      </c>
      <c r="G107" s="20">
        <f>ROUND(E107*F107,2)</f>
        <v>0</v>
      </c>
      <c r="H107" s="20">
        <f>ROUND(G107*$C$3,2)</f>
        <v>0</v>
      </c>
      <c r="I107" s="16"/>
      <c r="J107" s="11"/>
      <c r="K107" s="30"/>
      <c r="L107" s="30"/>
      <c r="S107" s="5"/>
    </row>
    <row r="108" spans="1:19" x14ac:dyDescent="0.2">
      <c r="A108" s="199" t="s">
        <v>94</v>
      </c>
      <c r="B108" s="200"/>
      <c r="C108" s="200"/>
      <c r="D108" s="200"/>
      <c r="E108" s="200"/>
      <c r="F108" s="201"/>
      <c r="G108" s="9">
        <f>G7++G28+G57+G68+G94+G105</f>
        <v>0</v>
      </c>
      <c r="H108" s="9">
        <f>H7+H28+H57+H68+H94+H105</f>
        <v>0</v>
      </c>
      <c r="I108" s="10"/>
      <c r="J108" s="11"/>
      <c r="S108" s="5"/>
    </row>
    <row r="109" spans="1:19" ht="35.4" customHeight="1" x14ac:dyDescent="0.2">
      <c r="A109" s="51"/>
      <c r="B109" s="205"/>
      <c r="C109" s="205"/>
      <c r="D109" s="202" t="s">
        <v>97</v>
      </c>
      <c r="E109" s="203"/>
      <c r="F109" s="204"/>
      <c r="G109" s="52"/>
      <c r="H109" s="52"/>
      <c r="I109" s="53"/>
      <c r="S109" s="5"/>
    </row>
    <row r="110" spans="1:19" ht="36" customHeight="1" x14ac:dyDescent="0.2">
      <c r="A110" s="12" t="s">
        <v>81</v>
      </c>
      <c r="B110" s="195" t="s">
        <v>105</v>
      </c>
      <c r="C110" s="196"/>
      <c r="D110" s="218">
        <f>Suvestinė!C19</f>
        <v>7.0000000000000007E-2</v>
      </c>
      <c r="E110" s="219"/>
      <c r="F110" s="220"/>
      <c r="G110" s="13">
        <f>ROUNDDOWN(G108*D110,2)</f>
        <v>0</v>
      </c>
      <c r="H110" s="13">
        <f>ROUND(G110*$C$3,2)</f>
        <v>0</v>
      </c>
      <c r="I110" s="55" t="s">
        <v>85</v>
      </c>
      <c r="S110" s="5"/>
    </row>
    <row r="111" spans="1:19" x14ac:dyDescent="0.2">
      <c r="A111" s="56"/>
      <c r="B111" s="54"/>
      <c r="C111" s="54"/>
      <c r="D111" s="57"/>
      <c r="E111" s="58"/>
      <c r="F111" s="58"/>
      <c r="G111" s="59"/>
      <c r="H111" s="59"/>
      <c r="I111" s="60"/>
      <c r="S111" s="5"/>
    </row>
    <row r="112" spans="1:19" ht="35.4" customHeight="1" x14ac:dyDescent="0.2">
      <c r="A112" s="221" t="s">
        <v>99</v>
      </c>
      <c r="B112" s="222"/>
      <c r="C112" s="222"/>
      <c r="D112" s="222"/>
      <c r="E112" s="222"/>
      <c r="F112" s="223"/>
      <c r="G112" s="71">
        <f>G108+G110</f>
        <v>0</v>
      </c>
      <c r="H112" s="71">
        <f>H108+H110</f>
        <v>0</v>
      </c>
      <c r="I112" s="14"/>
      <c r="S112" s="5"/>
    </row>
    <row r="113" s="5" customFormat="1" x14ac:dyDescent="0.2"/>
    <row r="114" s="5" customFormat="1" x14ac:dyDescent="0.2"/>
    <row r="115" s="5" customFormat="1" x14ac:dyDescent="0.2"/>
    <row r="116" s="5" customFormat="1" x14ac:dyDescent="0.2"/>
    <row r="117" s="5" customFormat="1" x14ac:dyDescent="0.2"/>
    <row r="118" s="5" customFormat="1" x14ac:dyDescent="0.2"/>
    <row r="119" s="5" customFormat="1" x14ac:dyDescent="0.2"/>
    <row r="120" s="5" customFormat="1" x14ac:dyDescent="0.2"/>
    <row r="121" s="5" customFormat="1" x14ac:dyDescent="0.2"/>
    <row r="122" s="5" customFormat="1" x14ac:dyDescent="0.2"/>
    <row r="123" s="5" customFormat="1" x14ac:dyDescent="0.2"/>
    <row r="124" s="5" customFormat="1" x14ac:dyDescent="0.2"/>
    <row r="125" s="5" customFormat="1" x14ac:dyDescent="0.2"/>
    <row r="126" s="5" customFormat="1" x14ac:dyDescent="0.2"/>
    <row r="127" s="5" customFormat="1" x14ac:dyDescent="0.2"/>
    <row r="128" s="5" customFormat="1" x14ac:dyDescent="0.2"/>
    <row r="129" s="5" customFormat="1" x14ac:dyDescent="0.2"/>
    <row r="130" s="5" customFormat="1" x14ac:dyDescent="0.2"/>
    <row r="131" s="5" customFormat="1" x14ac:dyDescent="0.2"/>
    <row r="132" s="5" customFormat="1" x14ac:dyDescent="0.2"/>
    <row r="133" s="5" customFormat="1" x14ac:dyDescent="0.2"/>
    <row r="134" s="5" customFormat="1" x14ac:dyDescent="0.2"/>
    <row r="135" s="5" customFormat="1" x14ac:dyDescent="0.2"/>
    <row r="136" s="5" customFormat="1" x14ac:dyDescent="0.2"/>
    <row r="137" s="5" customFormat="1" x14ac:dyDescent="0.2"/>
    <row r="138" s="5" customFormat="1" x14ac:dyDescent="0.2"/>
    <row r="139" s="5" customFormat="1" x14ac:dyDescent="0.2"/>
    <row r="140" s="5" customFormat="1" x14ac:dyDescent="0.2"/>
    <row r="141" s="5" customFormat="1" x14ac:dyDescent="0.2"/>
    <row r="142" s="5" customFormat="1" x14ac:dyDescent="0.2"/>
    <row r="143" s="5" customFormat="1" x14ac:dyDescent="0.2"/>
    <row r="144" s="5" customFormat="1" x14ac:dyDescent="0.2"/>
    <row r="145" s="5" customFormat="1" x14ac:dyDescent="0.2"/>
    <row r="146" s="5" customFormat="1" x14ac:dyDescent="0.2"/>
    <row r="147" s="5" customFormat="1" x14ac:dyDescent="0.2"/>
    <row r="148" s="5" customFormat="1" x14ac:dyDescent="0.2"/>
    <row r="149" s="5" customFormat="1" x14ac:dyDescent="0.2"/>
    <row r="150" s="5" customFormat="1" x14ac:dyDescent="0.2"/>
    <row r="151" s="5" customFormat="1" x14ac:dyDescent="0.2"/>
    <row r="152" s="5" customFormat="1" x14ac:dyDescent="0.2"/>
    <row r="153" s="5" customFormat="1" x14ac:dyDescent="0.2"/>
    <row r="154" s="5" customFormat="1" x14ac:dyDescent="0.2"/>
    <row r="155" s="5" customFormat="1" x14ac:dyDescent="0.2"/>
    <row r="156" s="5" customFormat="1" x14ac:dyDescent="0.2"/>
    <row r="157" s="5" customFormat="1" x14ac:dyDescent="0.2"/>
    <row r="158" s="5" customFormat="1" x14ac:dyDescent="0.2"/>
    <row r="159" s="5" customFormat="1" x14ac:dyDescent="0.2"/>
    <row r="160" s="5" customFormat="1" x14ac:dyDescent="0.2"/>
    <row r="161" s="5" customFormat="1" x14ac:dyDescent="0.2"/>
    <row r="162" s="5" customFormat="1" x14ac:dyDescent="0.2"/>
    <row r="163" s="5" customFormat="1" x14ac:dyDescent="0.2"/>
    <row r="164" s="5" customFormat="1" x14ac:dyDescent="0.2"/>
  </sheetData>
  <sheetProtection algorithmName="SHA-512" hashValue="J5UFiCrvnE9e0fcJVMH/v8UR1Ua9XcwUEk7Fy+pSYwXBn5E4plp7P8yxbBHES45bBjPFWnO1wtsdagQG4rgxLQ==" saltValue="+1ggLRuEIefAs88bVhs+1A==" spinCount="100000" sheet="1" formatColumns="0" formatRows="0" insertHyperlinks="0"/>
  <protectedRanges>
    <protectedRange sqref="E8:E27" name="Diapazonas8"/>
    <protectedRange sqref="B95:C104 E95:E104 B106:C107 E106:E107 I95:I104 I106:I107 K95:L104 K106:L107" name="Diapazonas6"/>
    <protectedRange sqref="I69:I93" name="Diapazonas5"/>
    <protectedRange sqref="I32:I35 I39:I42 I46:I49 I53:I56 J29:J31 J36:J38 J43:J45 J50:J52" name="Diapazonas3"/>
    <protectedRange sqref="C2:C3 B8:B27" name="Diapazonas1"/>
    <protectedRange sqref="B29:B56 C34:C35 C41:C42 C48:C49 C55:C56 D32:F35 D39:F42 D46:F49 D53:F56" name="Diapazonas2"/>
    <protectedRange sqref="B58:D67 I58:I67 K58:N67 P58:Q67" name="Diapazonas4"/>
    <protectedRange sqref="B69:F93 I69:I93" name="Diapazonas7"/>
  </protectedRanges>
  <mergeCells count="76">
    <mergeCell ref="D110:F110"/>
    <mergeCell ref="A112:F112"/>
    <mergeCell ref="B91:C91"/>
    <mergeCell ref="B92:C92"/>
    <mergeCell ref="B93:C93"/>
    <mergeCell ref="B94:F94"/>
    <mergeCell ref="B95:C95"/>
    <mergeCell ref="B96:C96"/>
    <mergeCell ref="B97:C97"/>
    <mergeCell ref="B98:C98"/>
    <mergeCell ref="B99:C99"/>
    <mergeCell ref="B102:C102"/>
    <mergeCell ref="B103:C103"/>
    <mergeCell ref="B104:C104"/>
    <mergeCell ref="B106:C106"/>
    <mergeCell ref="B107:C107"/>
    <mergeCell ref="A43:A49"/>
    <mergeCell ref="B43:B49"/>
    <mergeCell ref="J43:K43"/>
    <mergeCell ref="B87:C87"/>
    <mergeCell ref="B88:C88"/>
    <mergeCell ref="B73:C73"/>
    <mergeCell ref="B74:C74"/>
    <mergeCell ref="B75:C75"/>
    <mergeCell ref="B76:C76"/>
    <mergeCell ref="B77:C77"/>
    <mergeCell ref="B78:C78"/>
    <mergeCell ref="B79:C79"/>
    <mergeCell ref="B80:C80"/>
    <mergeCell ref="B81:C81"/>
    <mergeCell ref="B82:C82"/>
    <mergeCell ref="B83:C83"/>
    <mergeCell ref="A50:A56"/>
    <mergeCell ref="B50:B56"/>
    <mergeCell ref="J50:K50"/>
    <mergeCell ref="A1:B1"/>
    <mergeCell ref="C1:D1"/>
    <mergeCell ref="B5:C5"/>
    <mergeCell ref="B6:F6"/>
    <mergeCell ref="B7:F7"/>
    <mergeCell ref="I8:I11"/>
    <mergeCell ref="B28:F28"/>
    <mergeCell ref="A29:A35"/>
    <mergeCell ref="B29:B35"/>
    <mergeCell ref="J29:K29"/>
    <mergeCell ref="A36:A42"/>
    <mergeCell ref="B36:B42"/>
    <mergeCell ref="J36:K36"/>
    <mergeCell ref="B67:C67"/>
    <mergeCell ref="B68:F68"/>
    <mergeCell ref="B59:C59"/>
    <mergeCell ref="B60:C60"/>
    <mergeCell ref="B61:C61"/>
    <mergeCell ref="B62:C62"/>
    <mergeCell ref="B63:C63"/>
    <mergeCell ref="B57:F57"/>
    <mergeCell ref="B58:C58"/>
    <mergeCell ref="B64:C64"/>
    <mergeCell ref="B65:C65"/>
    <mergeCell ref="B66:C66"/>
    <mergeCell ref="B110:C110"/>
    <mergeCell ref="B69:C69"/>
    <mergeCell ref="B70:C70"/>
    <mergeCell ref="B71:C71"/>
    <mergeCell ref="B72:C72"/>
    <mergeCell ref="B89:C89"/>
    <mergeCell ref="B90:C90"/>
    <mergeCell ref="B84:C84"/>
    <mergeCell ref="B85:C85"/>
    <mergeCell ref="B86:C86"/>
    <mergeCell ref="B100:C100"/>
    <mergeCell ref="B101:C101"/>
    <mergeCell ref="B105:F105"/>
    <mergeCell ref="A108:F108"/>
    <mergeCell ref="D109:F109"/>
    <mergeCell ref="B109:C109"/>
  </mergeCells>
  <dataValidations count="5">
    <dataValidation type="list" allowBlank="1" showInputMessage="1" showErrorMessage="1" sqref="J1:J2" xr:uid="{20CEC0B1-FDE8-4D18-B223-BB5C730ECE5C}">
      <formula1>"Taikomieji (pramoniniai) moksliniai tyrimai, Eksperimentinė plėtra (bandomoji taikomoji veikla)"</formula1>
    </dataValidation>
    <dataValidation type="whole" operator="lessThanOrEqual" allowBlank="1" showInputMessage="1" showErrorMessage="1" error="Įvesta reikšmė neturi viršyti 7,00 proc." sqref="D111:F111" xr:uid="{8D90EFFC-FA0C-4920-95B4-600771C14EB1}">
      <formula1>7</formula1>
    </dataValidation>
    <dataValidation operator="lessThanOrEqual" allowBlank="1" showInputMessage="1" showErrorMessage="1" error="Įvesta reikšmė neturi viršyti 7,00 proc." sqref="D110:F110" xr:uid="{29BB26D9-68D0-45A8-BC59-29BAFAC05E7A}"/>
    <dataValidation type="list" allowBlank="1" showInputMessage="1" showErrorMessage="1" sqref="C2" xr:uid="{64131C40-1642-4CF0-B8AD-953F1D3CBB19}">
      <formula1>"Sostinės regionas, Vidurio ir vakarų Lietuvos regionas"</formula1>
    </dataValidation>
    <dataValidation type="list" allowBlank="1" showInputMessage="1" showErrorMessage="1" sqref="B8:B27" xr:uid="{0982AA8F-4696-4E72-9BC9-6909AF2E8034}">
      <formula1>Partneris</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B79201E-808B-49C9-A067-CFDA933EBFAA}">
          <x14:formula1>
            <xm:f>IF($C$2=Duomenys!$A$2,Duomenys!$B$2:$F$2,Duomenys!$B$3:$G$3)</xm:f>
          </x14:formula1>
          <xm:sqref>C3</xm:sqref>
        </x14:dataValidation>
        <x14:dataValidation type="list" allowBlank="1" showInputMessage="1" showErrorMessage="1" xr:uid="{A4D4E764-3D04-4E20-9CA6-DF5CAF909F5A}">
          <x14:formula1>
            <xm:f>'Dienpinigiai ir apgyvendinimas'!$A$4:$A$157</xm:f>
          </x14:formula1>
          <xm:sqref>J29:K29 J36:K36 J43:K43 J50:K50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D13EA-3FEB-40EF-A97B-9F6B009C186D}">
  <dimension ref="A1:E14"/>
  <sheetViews>
    <sheetView workbookViewId="0">
      <selection activeCell="A5" sqref="A1:XFD1048576"/>
    </sheetView>
  </sheetViews>
  <sheetFormatPr defaultColWidth="8.88671875" defaultRowHeight="11.4" x14ac:dyDescent="0.2"/>
  <cols>
    <col min="1" max="1" width="27.6640625" style="5" bestFit="1" customWidth="1"/>
    <col min="2" max="2" width="22" style="5" customWidth="1"/>
    <col min="3" max="3" width="33.44140625" style="5" customWidth="1"/>
    <col min="4" max="4" width="55.77734375" style="5" customWidth="1"/>
    <col min="5" max="5" width="37.21875" style="5" customWidth="1"/>
    <col min="6" max="16384" width="8.88671875" style="5"/>
  </cols>
  <sheetData>
    <row r="1" spans="1:5" x14ac:dyDescent="0.2">
      <c r="A1" s="261" t="s">
        <v>183</v>
      </c>
      <c r="B1" s="261"/>
      <c r="C1" s="261"/>
      <c r="D1" s="261"/>
      <c r="E1" s="261"/>
    </row>
    <row r="3" spans="1:5" ht="51" thickBot="1" x14ac:dyDescent="0.25">
      <c r="A3" s="132" t="s">
        <v>149</v>
      </c>
      <c r="B3" s="132" t="s">
        <v>150</v>
      </c>
      <c r="C3" s="132" t="s">
        <v>151</v>
      </c>
      <c r="D3" s="132" t="s">
        <v>152</v>
      </c>
      <c r="E3" s="132" t="s">
        <v>153</v>
      </c>
    </row>
    <row r="4" spans="1:5" ht="45.6" x14ac:dyDescent="0.2">
      <c r="A4" s="186" t="s">
        <v>154</v>
      </c>
      <c r="B4" s="187" t="s">
        <v>197</v>
      </c>
      <c r="C4" s="186" t="s">
        <v>155</v>
      </c>
      <c r="D4" s="186" t="s">
        <v>156</v>
      </c>
      <c r="E4" s="186" t="s">
        <v>157</v>
      </c>
    </row>
    <row r="5" spans="1:5" ht="34.200000000000003" x14ac:dyDescent="0.2">
      <c r="A5" s="265" t="s">
        <v>158</v>
      </c>
      <c r="B5" s="189" t="s">
        <v>141</v>
      </c>
      <c r="C5" s="188" t="s">
        <v>159</v>
      </c>
      <c r="D5" s="188" t="s">
        <v>160</v>
      </c>
      <c r="E5" s="188" t="s">
        <v>161</v>
      </c>
    </row>
    <row r="6" spans="1:5" ht="34.200000000000003" x14ac:dyDescent="0.2">
      <c r="A6" s="266"/>
      <c r="B6" s="187" t="s">
        <v>142</v>
      </c>
      <c r="C6" s="186" t="s">
        <v>162</v>
      </c>
      <c r="D6" s="186" t="s">
        <v>163</v>
      </c>
      <c r="E6" s="186" t="s">
        <v>164</v>
      </c>
    </row>
    <row r="7" spans="1:5" ht="79.8" x14ac:dyDescent="0.2">
      <c r="A7" s="266"/>
      <c r="B7" s="187" t="s">
        <v>143</v>
      </c>
      <c r="C7" s="186" t="s">
        <v>165</v>
      </c>
      <c r="D7" s="186" t="s">
        <v>179</v>
      </c>
      <c r="E7" s="186" t="s">
        <v>166</v>
      </c>
    </row>
    <row r="8" spans="1:5" ht="102.6" x14ac:dyDescent="0.2">
      <c r="A8" s="266"/>
      <c r="B8" s="187" t="s">
        <v>144</v>
      </c>
      <c r="C8" s="186" t="s">
        <v>167</v>
      </c>
      <c r="D8" s="186" t="s">
        <v>180</v>
      </c>
      <c r="E8" s="186" t="s">
        <v>168</v>
      </c>
    </row>
    <row r="9" spans="1:5" ht="91.2" x14ac:dyDescent="0.2">
      <c r="A9" s="264" t="s">
        <v>139</v>
      </c>
      <c r="B9" s="18" t="s">
        <v>145</v>
      </c>
      <c r="C9" s="17" t="s">
        <v>169</v>
      </c>
      <c r="D9" s="17" t="s">
        <v>181</v>
      </c>
      <c r="E9" s="17" t="s">
        <v>170</v>
      </c>
    </row>
    <row r="10" spans="1:5" ht="68.400000000000006" x14ac:dyDescent="0.2">
      <c r="A10" s="264"/>
      <c r="B10" s="18" t="s">
        <v>146</v>
      </c>
      <c r="C10" s="17" t="s">
        <v>171</v>
      </c>
      <c r="D10" s="17" t="s">
        <v>182</v>
      </c>
      <c r="E10" s="17" t="s">
        <v>172</v>
      </c>
    </row>
    <row r="11" spans="1:5" ht="34.200000000000003" x14ac:dyDescent="0.2">
      <c r="A11" s="264"/>
      <c r="B11" s="18" t="s">
        <v>147</v>
      </c>
      <c r="C11" s="17" t="s">
        <v>173</v>
      </c>
      <c r="D11" s="17" t="s">
        <v>174</v>
      </c>
      <c r="E11" s="17" t="s">
        <v>175</v>
      </c>
    </row>
    <row r="12" spans="1:5" ht="45.6" x14ac:dyDescent="0.2">
      <c r="A12" s="264"/>
      <c r="B12" s="18" t="s">
        <v>148</v>
      </c>
      <c r="C12" s="17" t="s">
        <v>176</v>
      </c>
      <c r="D12" s="17" t="s">
        <v>177</v>
      </c>
      <c r="E12" s="17" t="s">
        <v>178</v>
      </c>
    </row>
    <row r="13" spans="1:5" ht="14.4" x14ac:dyDescent="0.3">
      <c r="A13" s="262" t="s">
        <v>200</v>
      </c>
      <c r="B13" s="263"/>
      <c r="C13" s="263"/>
      <c r="D13" s="263"/>
      <c r="E13" s="263"/>
    </row>
    <row r="14" spans="1:5" ht="14.4" x14ac:dyDescent="0.3">
      <c r="A14" s="190" t="s">
        <v>199</v>
      </c>
    </row>
  </sheetData>
  <sheetProtection algorithmName="SHA-512" hashValue="xxdqxvWU6fvHxVpbBWXCRclI3rrYr2KjOmDZ+GYrSqpuF0mQaHd2dyhvnFpJBaqhT6IxFQQIFR6kh6HuQppiRg==" saltValue="SJ83q7ZbwsXo+iL5skAhyA==" spinCount="100000" sheet="1" objects="1" scenarios="1"/>
  <mergeCells count="4">
    <mergeCell ref="A1:E1"/>
    <mergeCell ref="A13:E13"/>
    <mergeCell ref="A9:A12"/>
    <mergeCell ref="A5:A8"/>
  </mergeCells>
  <phoneticPr fontId="3" type="noConversion"/>
  <hyperlinks>
    <hyperlink ref="A14" r:id="rId1" xr:uid="{1C36D974-0353-4C8A-90C8-7A377B91325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3E94D-F757-402C-8037-8DF5814C8BFA}">
  <dimension ref="A1:I157"/>
  <sheetViews>
    <sheetView workbookViewId="0">
      <selection activeCell="H10" sqref="H10"/>
    </sheetView>
  </sheetViews>
  <sheetFormatPr defaultColWidth="8.88671875" defaultRowHeight="11.4" x14ac:dyDescent="0.2"/>
  <cols>
    <col min="1" max="1" width="74" style="5" customWidth="1"/>
    <col min="2" max="2" width="22.6640625" style="5" customWidth="1"/>
    <col min="3" max="3" width="15.109375" style="191" customWidth="1"/>
    <col min="4" max="16384" width="8.88671875" style="5"/>
  </cols>
  <sheetData>
    <row r="1" spans="1:9" ht="63" customHeight="1" x14ac:dyDescent="0.2">
      <c r="A1" s="268" t="s">
        <v>394</v>
      </c>
      <c r="B1" s="269"/>
      <c r="C1" s="269"/>
      <c r="G1" s="267"/>
      <c r="H1" s="267"/>
      <c r="I1" s="267"/>
    </row>
    <row r="3" spans="1:9" ht="45.6" x14ac:dyDescent="0.2">
      <c r="A3" s="192" t="s">
        <v>393</v>
      </c>
      <c r="B3" s="192" t="s">
        <v>392</v>
      </c>
      <c r="C3" s="192" t="s">
        <v>390</v>
      </c>
    </row>
    <row r="4" spans="1:9" x14ac:dyDescent="0.2">
      <c r="A4" s="17" t="s">
        <v>229</v>
      </c>
      <c r="B4" s="18">
        <v>147</v>
      </c>
      <c r="C4" s="18">
        <v>33</v>
      </c>
    </row>
    <row r="5" spans="1:9" x14ac:dyDescent="0.2">
      <c r="A5" s="17" t="s">
        <v>230</v>
      </c>
      <c r="B5" s="18">
        <v>174</v>
      </c>
      <c r="C5" s="18">
        <v>69</v>
      </c>
    </row>
    <row r="6" spans="1:9" x14ac:dyDescent="0.2">
      <c r="A6" s="17" t="s">
        <v>231</v>
      </c>
      <c r="B6" s="18">
        <v>110</v>
      </c>
      <c r="C6" s="18">
        <v>33</v>
      </c>
    </row>
    <row r="7" spans="1:9" x14ac:dyDescent="0.2">
      <c r="A7" s="17" t="s">
        <v>232</v>
      </c>
      <c r="B7" s="18">
        <v>240</v>
      </c>
      <c r="C7" s="18">
        <v>57</v>
      </c>
    </row>
    <row r="8" spans="1:9" x14ac:dyDescent="0.2">
      <c r="A8" s="17" t="s">
        <v>233</v>
      </c>
      <c r="B8" s="18">
        <v>103</v>
      </c>
      <c r="C8" s="18">
        <v>46</v>
      </c>
    </row>
    <row r="9" spans="1:9" x14ac:dyDescent="0.2">
      <c r="A9" s="17" t="s">
        <v>234</v>
      </c>
      <c r="B9" s="18">
        <v>382</v>
      </c>
      <c r="C9" s="18">
        <v>70</v>
      </c>
    </row>
    <row r="10" spans="1:9" x14ac:dyDescent="0.2">
      <c r="A10" s="17" t="s">
        <v>235</v>
      </c>
      <c r="B10" s="18">
        <v>210</v>
      </c>
      <c r="C10" s="18">
        <v>50</v>
      </c>
    </row>
    <row r="11" spans="1:9" x14ac:dyDescent="0.2">
      <c r="A11" s="17" t="s">
        <v>236</v>
      </c>
      <c r="B11" s="18">
        <v>210</v>
      </c>
      <c r="C11" s="18">
        <v>47</v>
      </c>
    </row>
    <row r="12" spans="1:9" x14ac:dyDescent="0.2">
      <c r="A12" s="17" t="s">
        <v>237</v>
      </c>
      <c r="B12" s="18">
        <v>220</v>
      </c>
      <c r="C12" s="18">
        <v>50</v>
      </c>
    </row>
    <row r="13" spans="1:9" x14ac:dyDescent="0.2">
      <c r="A13" s="17" t="s">
        <v>238</v>
      </c>
      <c r="B13" s="18">
        <v>190</v>
      </c>
      <c r="C13" s="18">
        <v>69</v>
      </c>
    </row>
    <row r="14" spans="1:9" x14ac:dyDescent="0.2">
      <c r="A14" s="17" t="s">
        <v>239</v>
      </c>
      <c r="B14" s="18">
        <v>200</v>
      </c>
      <c r="C14" s="18">
        <v>47</v>
      </c>
    </row>
    <row r="15" spans="1:9" x14ac:dyDescent="0.2">
      <c r="A15" s="17" t="s">
        <v>240</v>
      </c>
      <c r="B15" s="18">
        <v>174</v>
      </c>
      <c r="C15" s="18">
        <v>50</v>
      </c>
    </row>
    <row r="16" spans="1:9" x14ac:dyDescent="0.2">
      <c r="A16" s="17" t="s">
        <v>241</v>
      </c>
      <c r="B16" s="18">
        <v>290</v>
      </c>
      <c r="C16" s="18">
        <v>60</v>
      </c>
    </row>
    <row r="17" spans="1:3" x14ac:dyDescent="0.2">
      <c r="A17" s="17" t="s">
        <v>242</v>
      </c>
      <c r="B17" s="18">
        <v>116</v>
      </c>
      <c r="C17" s="18">
        <v>60</v>
      </c>
    </row>
    <row r="18" spans="1:3" x14ac:dyDescent="0.2">
      <c r="A18" s="17" t="s">
        <v>243</v>
      </c>
      <c r="B18" s="18">
        <v>250</v>
      </c>
      <c r="C18" s="18">
        <v>33</v>
      </c>
    </row>
    <row r="19" spans="1:3" x14ac:dyDescent="0.2">
      <c r="A19" s="17" t="s">
        <v>244</v>
      </c>
      <c r="B19" s="18">
        <v>220</v>
      </c>
      <c r="C19" s="18">
        <v>61</v>
      </c>
    </row>
    <row r="20" spans="1:3" x14ac:dyDescent="0.2">
      <c r="A20" s="17" t="s">
        <v>245</v>
      </c>
      <c r="B20" s="18">
        <v>154</v>
      </c>
      <c r="C20" s="18">
        <v>43</v>
      </c>
    </row>
    <row r="21" spans="1:3" x14ac:dyDescent="0.2">
      <c r="A21" s="17" t="s">
        <v>246</v>
      </c>
      <c r="B21" s="18">
        <v>231</v>
      </c>
      <c r="C21" s="18">
        <v>33</v>
      </c>
    </row>
    <row r="22" spans="1:3" x14ac:dyDescent="0.2">
      <c r="A22" s="17" t="s">
        <v>247</v>
      </c>
      <c r="B22" s="18">
        <v>180</v>
      </c>
      <c r="C22" s="18">
        <v>43</v>
      </c>
    </row>
    <row r="23" spans="1:3" x14ac:dyDescent="0.2">
      <c r="A23" s="17" t="s">
        <v>248</v>
      </c>
      <c r="B23" s="18">
        <v>167</v>
      </c>
      <c r="C23" s="18">
        <v>40</v>
      </c>
    </row>
    <row r="24" spans="1:3" x14ac:dyDescent="0.2">
      <c r="A24" s="17" t="s">
        <v>249</v>
      </c>
      <c r="B24" s="18">
        <v>160</v>
      </c>
      <c r="C24" s="18">
        <v>39</v>
      </c>
    </row>
    <row r="25" spans="1:3" x14ac:dyDescent="0.2">
      <c r="A25" s="17" t="s">
        <v>250</v>
      </c>
      <c r="B25" s="18">
        <v>90</v>
      </c>
      <c r="C25" s="18">
        <v>37</v>
      </c>
    </row>
    <row r="26" spans="1:3" x14ac:dyDescent="0.2">
      <c r="A26" s="17" t="s">
        <v>251</v>
      </c>
      <c r="B26" s="18">
        <v>165</v>
      </c>
      <c r="C26" s="18">
        <v>33</v>
      </c>
    </row>
    <row r="27" spans="1:3" x14ac:dyDescent="0.2">
      <c r="A27" s="17" t="s">
        <v>252</v>
      </c>
      <c r="B27" s="18">
        <v>195</v>
      </c>
      <c r="C27" s="18">
        <v>50</v>
      </c>
    </row>
    <row r="28" spans="1:3" x14ac:dyDescent="0.2">
      <c r="A28" s="17" t="s">
        <v>253</v>
      </c>
      <c r="B28" s="18">
        <v>175</v>
      </c>
      <c r="C28" s="18">
        <v>47</v>
      </c>
    </row>
    <row r="29" spans="1:3" x14ac:dyDescent="0.2">
      <c r="A29" s="17" t="s">
        <v>254</v>
      </c>
      <c r="B29" s="18">
        <v>200</v>
      </c>
      <c r="C29" s="18">
        <v>80</v>
      </c>
    </row>
    <row r="30" spans="1:3" x14ac:dyDescent="0.2">
      <c r="A30" s="17" t="s">
        <v>255</v>
      </c>
      <c r="B30" s="18">
        <v>177</v>
      </c>
      <c r="C30" s="18">
        <v>40</v>
      </c>
    </row>
    <row r="31" spans="1:3" x14ac:dyDescent="0.2">
      <c r="A31" s="17" t="s">
        <v>256</v>
      </c>
      <c r="B31" s="18">
        <v>180</v>
      </c>
      <c r="C31" s="18">
        <v>50</v>
      </c>
    </row>
    <row r="32" spans="1:3" x14ac:dyDescent="0.2">
      <c r="A32" s="17" t="s">
        <v>257</v>
      </c>
      <c r="B32" s="18">
        <v>140</v>
      </c>
      <c r="C32" s="18">
        <v>33</v>
      </c>
    </row>
    <row r="33" spans="1:3" x14ac:dyDescent="0.2">
      <c r="A33" s="17" t="s">
        <v>258</v>
      </c>
      <c r="B33" s="18">
        <v>145</v>
      </c>
      <c r="C33" s="18">
        <v>47</v>
      </c>
    </row>
    <row r="34" spans="1:3" x14ac:dyDescent="0.2">
      <c r="A34" s="17" t="s">
        <v>259</v>
      </c>
      <c r="B34" s="18">
        <v>175</v>
      </c>
      <c r="C34" s="18">
        <v>33</v>
      </c>
    </row>
    <row r="35" spans="1:3" x14ac:dyDescent="0.2">
      <c r="A35" s="17" t="s">
        <v>260</v>
      </c>
      <c r="B35" s="18">
        <v>160</v>
      </c>
      <c r="C35" s="18">
        <v>45</v>
      </c>
    </row>
    <row r="36" spans="1:3" x14ac:dyDescent="0.2">
      <c r="A36" s="17" t="s">
        <v>261</v>
      </c>
      <c r="B36" s="18">
        <v>140</v>
      </c>
      <c r="C36" s="18">
        <v>47</v>
      </c>
    </row>
    <row r="37" spans="1:3" x14ac:dyDescent="0.2">
      <c r="A37" s="17" t="s">
        <v>262</v>
      </c>
      <c r="B37" s="18">
        <v>190</v>
      </c>
      <c r="C37" s="18">
        <v>55</v>
      </c>
    </row>
    <row r="38" spans="1:3" x14ac:dyDescent="0.2">
      <c r="A38" s="17" t="s">
        <v>263</v>
      </c>
      <c r="B38" s="18">
        <v>125</v>
      </c>
      <c r="C38" s="18">
        <v>33</v>
      </c>
    </row>
    <row r="39" spans="1:3" x14ac:dyDescent="0.2">
      <c r="A39" s="17" t="s">
        <v>264</v>
      </c>
      <c r="B39" s="18">
        <v>250</v>
      </c>
      <c r="C39" s="18">
        <v>33</v>
      </c>
    </row>
    <row r="40" spans="1:3" x14ac:dyDescent="0.2">
      <c r="A40" s="17" t="s">
        <v>265</v>
      </c>
      <c r="B40" s="18">
        <v>145</v>
      </c>
      <c r="C40" s="18">
        <v>33</v>
      </c>
    </row>
    <row r="41" spans="1:3" x14ac:dyDescent="0.2">
      <c r="A41" s="17" t="s">
        <v>266</v>
      </c>
      <c r="B41" s="18">
        <v>210</v>
      </c>
      <c r="C41" s="18">
        <v>40</v>
      </c>
    </row>
    <row r="42" spans="1:3" x14ac:dyDescent="0.2">
      <c r="A42" s="17" t="s">
        <v>267</v>
      </c>
      <c r="B42" s="18">
        <v>190</v>
      </c>
      <c r="C42" s="18">
        <v>37</v>
      </c>
    </row>
    <row r="43" spans="1:3" x14ac:dyDescent="0.2">
      <c r="A43" s="17" t="s">
        <v>268</v>
      </c>
      <c r="B43" s="18">
        <v>240</v>
      </c>
      <c r="C43" s="18">
        <v>70</v>
      </c>
    </row>
    <row r="44" spans="1:3" x14ac:dyDescent="0.2">
      <c r="A44" s="17" t="s">
        <v>269</v>
      </c>
      <c r="B44" s="18">
        <v>200</v>
      </c>
      <c r="C44" s="18">
        <v>58</v>
      </c>
    </row>
    <row r="45" spans="1:3" x14ac:dyDescent="0.2">
      <c r="A45" s="17" t="s">
        <v>270</v>
      </c>
      <c r="B45" s="18">
        <v>188</v>
      </c>
      <c r="C45" s="18">
        <v>63</v>
      </c>
    </row>
    <row r="46" spans="1:3" x14ac:dyDescent="0.2">
      <c r="A46" s="17" t="s">
        <v>271</v>
      </c>
      <c r="B46" s="18">
        <v>320</v>
      </c>
      <c r="C46" s="18">
        <v>70</v>
      </c>
    </row>
    <row r="47" spans="1:3" x14ac:dyDescent="0.2">
      <c r="A47" s="17" t="s">
        <v>272</v>
      </c>
      <c r="B47" s="18">
        <v>270</v>
      </c>
      <c r="C47" s="18">
        <v>40</v>
      </c>
    </row>
    <row r="48" spans="1:3" x14ac:dyDescent="0.2">
      <c r="A48" s="17" t="s">
        <v>273</v>
      </c>
      <c r="B48" s="18">
        <v>213</v>
      </c>
      <c r="C48" s="18">
        <v>37</v>
      </c>
    </row>
    <row r="49" spans="1:3" x14ac:dyDescent="0.2">
      <c r="A49" s="17" t="s">
        <v>274</v>
      </c>
      <c r="B49" s="18">
        <v>275</v>
      </c>
      <c r="C49" s="18">
        <v>87</v>
      </c>
    </row>
    <row r="50" spans="1:3" x14ac:dyDescent="0.2">
      <c r="A50" s="17" t="s">
        <v>275</v>
      </c>
      <c r="B50" s="18">
        <v>180</v>
      </c>
      <c r="C50" s="18">
        <v>40</v>
      </c>
    </row>
    <row r="51" spans="1:3" x14ac:dyDescent="0.2">
      <c r="A51" s="17" t="s">
        <v>276</v>
      </c>
      <c r="B51" s="18">
        <v>190</v>
      </c>
      <c r="C51" s="18">
        <v>40</v>
      </c>
    </row>
    <row r="52" spans="1:3" x14ac:dyDescent="0.2">
      <c r="A52" s="17" t="s">
        <v>374</v>
      </c>
      <c r="B52" s="18">
        <v>250</v>
      </c>
      <c r="C52" s="18">
        <v>67</v>
      </c>
    </row>
    <row r="53" spans="1:3" x14ac:dyDescent="0.2">
      <c r="A53" s="17" t="s">
        <v>375</v>
      </c>
      <c r="B53" s="18">
        <v>270</v>
      </c>
      <c r="C53" s="193">
        <v>67</v>
      </c>
    </row>
    <row r="54" spans="1:3" x14ac:dyDescent="0.2">
      <c r="A54" s="17" t="s">
        <v>376</v>
      </c>
      <c r="B54" s="18">
        <v>300</v>
      </c>
      <c r="C54" s="18">
        <v>61</v>
      </c>
    </row>
    <row r="55" spans="1:3" x14ac:dyDescent="0.2">
      <c r="A55" s="17" t="s">
        <v>377</v>
      </c>
      <c r="B55" s="18">
        <v>350</v>
      </c>
      <c r="C55" s="194">
        <v>82</v>
      </c>
    </row>
    <row r="56" spans="1:3" x14ac:dyDescent="0.2">
      <c r="A56" s="17" t="s">
        <v>391</v>
      </c>
      <c r="B56" s="18">
        <v>350</v>
      </c>
      <c r="C56" s="194">
        <v>61</v>
      </c>
    </row>
    <row r="57" spans="1:3" x14ac:dyDescent="0.2">
      <c r="A57" s="17" t="s">
        <v>378</v>
      </c>
      <c r="B57" s="18">
        <v>290</v>
      </c>
      <c r="C57" s="18">
        <v>60</v>
      </c>
    </row>
    <row r="58" spans="1:3" x14ac:dyDescent="0.2">
      <c r="A58" s="17" t="s">
        <v>379</v>
      </c>
      <c r="B58" s="18">
        <v>340</v>
      </c>
      <c r="C58" s="193">
        <v>60</v>
      </c>
    </row>
    <row r="59" spans="1:3" x14ac:dyDescent="0.2">
      <c r="A59" s="17" t="s">
        <v>277</v>
      </c>
      <c r="B59" s="18">
        <v>174</v>
      </c>
      <c r="C59" s="18">
        <v>53</v>
      </c>
    </row>
    <row r="60" spans="1:3" x14ac:dyDescent="0.2">
      <c r="A60" s="17" t="s">
        <v>278</v>
      </c>
      <c r="B60" s="194">
        <v>145</v>
      </c>
      <c r="C60" s="18">
        <v>33</v>
      </c>
    </row>
    <row r="61" spans="1:3" x14ac:dyDescent="0.2">
      <c r="A61" s="17" t="s">
        <v>279</v>
      </c>
      <c r="B61" s="18">
        <v>255</v>
      </c>
      <c r="C61" s="18">
        <v>55</v>
      </c>
    </row>
    <row r="62" spans="1:3" x14ac:dyDescent="0.2">
      <c r="A62" s="17" t="s">
        <v>280</v>
      </c>
      <c r="B62" s="18">
        <v>195</v>
      </c>
      <c r="C62" s="18">
        <v>52</v>
      </c>
    </row>
    <row r="63" spans="1:3" x14ac:dyDescent="0.2">
      <c r="A63" s="17" t="s">
        <v>281</v>
      </c>
      <c r="B63" s="18">
        <v>220</v>
      </c>
      <c r="C63" s="18">
        <v>60</v>
      </c>
    </row>
    <row r="64" spans="1:3" x14ac:dyDescent="0.2">
      <c r="A64" s="17" t="s">
        <v>282</v>
      </c>
      <c r="B64" s="18">
        <v>200</v>
      </c>
      <c r="C64" s="18">
        <v>40</v>
      </c>
    </row>
    <row r="65" spans="1:3" x14ac:dyDescent="0.2">
      <c r="A65" s="17" t="s">
        <v>283</v>
      </c>
      <c r="B65" s="18">
        <v>181</v>
      </c>
      <c r="C65" s="18">
        <v>37</v>
      </c>
    </row>
    <row r="66" spans="1:3" x14ac:dyDescent="0.2">
      <c r="A66" s="17" t="s">
        <v>284</v>
      </c>
      <c r="B66" s="18">
        <v>190</v>
      </c>
      <c r="C66" s="18">
        <v>62</v>
      </c>
    </row>
    <row r="67" spans="1:3" x14ac:dyDescent="0.2">
      <c r="A67" s="17" t="s">
        <v>285</v>
      </c>
      <c r="B67" s="18">
        <v>180</v>
      </c>
      <c r="C67" s="18">
        <v>60</v>
      </c>
    </row>
    <row r="68" spans="1:3" x14ac:dyDescent="0.2">
      <c r="A68" s="17" t="s">
        <v>286</v>
      </c>
      <c r="B68" s="18">
        <v>156</v>
      </c>
      <c r="C68" s="18">
        <v>33</v>
      </c>
    </row>
    <row r="69" spans="1:3" x14ac:dyDescent="0.2">
      <c r="A69" s="17" t="s">
        <v>287</v>
      </c>
      <c r="B69" s="18">
        <v>166</v>
      </c>
      <c r="C69" s="18">
        <v>70</v>
      </c>
    </row>
    <row r="70" spans="1:3" x14ac:dyDescent="0.2">
      <c r="A70" s="17" t="s">
        <v>288</v>
      </c>
      <c r="B70" s="18">
        <v>270</v>
      </c>
      <c r="C70" s="18">
        <v>67</v>
      </c>
    </row>
    <row r="71" spans="1:3" x14ac:dyDescent="0.2">
      <c r="A71" s="17" t="s">
        <v>289</v>
      </c>
      <c r="B71" s="18">
        <v>180</v>
      </c>
      <c r="C71" s="18">
        <v>33</v>
      </c>
    </row>
    <row r="72" spans="1:3" x14ac:dyDescent="0.2">
      <c r="A72" s="17" t="s">
        <v>290</v>
      </c>
      <c r="B72" s="18">
        <v>174</v>
      </c>
      <c r="C72" s="18">
        <v>40</v>
      </c>
    </row>
    <row r="73" spans="1:3" x14ac:dyDescent="0.2">
      <c r="A73" s="17" t="s">
        <v>291</v>
      </c>
      <c r="B73" s="18">
        <v>140</v>
      </c>
      <c r="C73" s="18">
        <v>33</v>
      </c>
    </row>
    <row r="74" spans="1:3" x14ac:dyDescent="0.2">
      <c r="A74" s="17" t="s">
        <v>292</v>
      </c>
      <c r="B74" s="18">
        <v>165</v>
      </c>
      <c r="C74" s="18">
        <v>45</v>
      </c>
    </row>
    <row r="75" spans="1:3" x14ac:dyDescent="0.2">
      <c r="A75" s="17" t="s">
        <v>293</v>
      </c>
      <c r="B75" s="18">
        <v>150</v>
      </c>
      <c r="C75" s="18">
        <v>50</v>
      </c>
    </row>
    <row r="76" spans="1:3" x14ac:dyDescent="0.2">
      <c r="A76" s="17" t="s">
        <v>294</v>
      </c>
      <c r="B76" s="18">
        <v>290</v>
      </c>
      <c r="C76" s="18">
        <v>60</v>
      </c>
    </row>
    <row r="77" spans="1:3" x14ac:dyDescent="0.2">
      <c r="A77" s="17" t="s">
        <v>295</v>
      </c>
      <c r="B77" s="18">
        <v>145</v>
      </c>
      <c r="C77" s="18">
        <v>33</v>
      </c>
    </row>
    <row r="78" spans="1:3" x14ac:dyDescent="0.2">
      <c r="A78" s="17" t="s">
        <v>296</v>
      </c>
      <c r="B78" s="18">
        <v>145</v>
      </c>
      <c r="C78" s="18">
        <v>44</v>
      </c>
    </row>
    <row r="79" spans="1:3" x14ac:dyDescent="0.2">
      <c r="A79" s="17" t="s">
        <v>297</v>
      </c>
      <c r="B79" s="18">
        <v>165</v>
      </c>
      <c r="C79" s="18">
        <v>48</v>
      </c>
    </row>
    <row r="80" spans="1:3" x14ac:dyDescent="0.2">
      <c r="A80" s="17" t="s">
        <v>298</v>
      </c>
      <c r="B80" s="18">
        <v>130</v>
      </c>
      <c r="C80" s="18">
        <v>33</v>
      </c>
    </row>
    <row r="81" spans="1:3" x14ac:dyDescent="0.2">
      <c r="A81" s="17" t="s">
        <v>299</v>
      </c>
      <c r="B81" s="18">
        <v>190</v>
      </c>
      <c r="C81" s="18">
        <v>47</v>
      </c>
    </row>
    <row r="82" spans="1:3" x14ac:dyDescent="0.2">
      <c r="A82" s="17" t="s">
        <v>300</v>
      </c>
      <c r="B82" s="18">
        <v>150</v>
      </c>
      <c r="C82" s="18">
        <v>57</v>
      </c>
    </row>
    <row r="83" spans="1:3" x14ac:dyDescent="0.2">
      <c r="A83" s="17" t="s">
        <v>301</v>
      </c>
      <c r="B83" s="18">
        <v>175</v>
      </c>
      <c r="C83" s="18">
        <v>33</v>
      </c>
    </row>
    <row r="84" spans="1:3" x14ac:dyDescent="0.2">
      <c r="A84" s="17" t="s">
        <v>302</v>
      </c>
      <c r="B84" s="18">
        <v>280</v>
      </c>
      <c r="C84" s="18">
        <v>80</v>
      </c>
    </row>
    <row r="85" spans="1:3" x14ac:dyDescent="0.2">
      <c r="A85" s="17" t="s">
        <v>303</v>
      </c>
      <c r="B85" s="18">
        <v>145</v>
      </c>
      <c r="C85" s="194">
        <v>28</v>
      </c>
    </row>
    <row r="86" spans="1:3" x14ac:dyDescent="0.2">
      <c r="A86" s="17" t="s">
        <v>304</v>
      </c>
      <c r="B86" s="18">
        <v>280</v>
      </c>
      <c r="C86" s="18">
        <v>61</v>
      </c>
    </row>
    <row r="87" spans="1:3" x14ac:dyDescent="0.2">
      <c r="A87" s="17" t="s">
        <v>305</v>
      </c>
      <c r="B87" s="18">
        <v>122</v>
      </c>
      <c r="C87" s="18">
        <v>33</v>
      </c>
    </row>
    <row r="88" spans="1:3" x14ac:dyDescent="0.2">
      <c r="A88" s="17" t="s">
        <v>306</v>
      </c>
      <c r="B88" s="18">
        <v>160</v>
      </c>
      <c r="C88" s="18">
        <v>33</v>
      </c>
    </row>
    <row r="89" spans="1:3" x14ac:dyDescent="0.2">
      <c r="A89" s="17" t="s">
        <v>307</v>
      </c>
      <c r="B89" s="18">
        <v>168</v>
      </c>
      <c r="C89" s="18">
        <v>33</v>
      </c>
    </row>
    <row r="90" spans="1:3" x14ac:dyDescent="0.2">
      <c r="A90" s="17" t="s">
        <v>308</v>
      </c>
      <c r="B90" s="18">
        <v>300</v>
      </c>
      <c r="C90" s="18">
        <v>60</v>
      </c>
    </row>
    <row r="91" spans="1:3" x14ac:dyDescent="0.2">
      <c r="A91" s="17" t="s">
        <v>309</v>
      </c>
      <c r="B91" s="18">
        <v>169</v>
      </c>
      <c r="C91" s="18">
        <v>40</v>
      </c>
    </row>
    <row r="92" spans="1:3" x14ac:dyDescent="0.2">
      <c r="A92" s="17" t="s">
        <v>310</v>
      </c>
      <c r="B92" s="18">
        <v>170</v>
      </c>
      <c r="C92" s="18">
        <v>63</v>
      </c>
    </row>
    <row r="93" spans="1:3" x14ac:dyDescent="0.2">
      <c r="A93" s="17" t="s">
        <v>311</v>
      </c>
      <c r="B93" s="18">
        <v>174</v>
      </c>
      <c r="C93" s="18">
        <v>50</v>
      </c>
    </row>
    <row r="94" spans="1:3" x14ac:dyDescent="0.2">
      <c r="A94" s="17" t="s">
        <v>312</v>
      </c>
      <c r="B94" s="18">
        <v>140</v>
      </c>
      <c r="C94" s="18">
        <v>40</v>
      </c>
    </row>
    <row r="95" spans="1:3" x14ac:dyDescent="0.2">
      <c r="A95" s="17" t="s">
        <v>313</v>
      </c>
      <c r="B95" s="18">
        <v>110</v>
      </c>
      <c r="C95" s="18">
        <v>33</v>
      </c>
    </row>
    <row r="96" spans="1:3" x14ac:dyDescent="0.2">
      <c r="A96" s="17" t="s">
        <v>314</v>
      </c>
      <c r="B96" s="18">
        <v>185</v>
      </c>
      <c r="C96" s="18">
        <v>47</v>
      </c>
    </row>
    <row r="97" spans="1:3" x14ac:dyDescent="0.2">
      <c r="A97" s="17" t="s">
        <v>315</v>
      </c>
      <c r="B97" s="18">
        <v>129</v>
      </c>
      <c r="C97" s="18">
        <v>33</v>
      </c>
    </row>
    <row r="98" spans="1:3" x14ac:dyDescent="0.2">
      <c r="A98" s="17" t="s">
        <v>316</v>
      </c>
      <c r="B98" s="18">
        <v>140</v>
      </c>
      <c r="C98" s="18">
        <v>53</v>
      </c>
    </row>
    <row r="99" spans="1:3" x14ac:dyDescent="0.2">
      <c r="A99" s="17" t="s">
        <v>317</v>
      </c>
      <c r="B99" s="18">
        <v>176</v>
      </c>
      <c r="C99" s="18">
        <v>49</v>
      </c>
    </row>
    <row r="100" spans="1:3" x14ac:dyDescent="0.2">
      <c r="A100" s="17" t="s">
        <v>318</v>
      </c>
      <c r="B100" s="18">
        <v>180</v>
      </c>
      <c r="C100" s="18">
        <v>50</v>
      </c>
    </row>
    <row r="101" spans="1:3" x14ac:dyDescent="0.2">
      <c r="A101" s="17" t="s">
        <v>319</v>
      </c>
      <c r="B101" s="18">
        <v>218</v>
      </c>
      <c r="C101" s="18">
        <v>40</v>
      </c>
    </row>
    <row r="102" spans="1:3" x14ac:dyDescent="0.2">
      <c r="A102" s="17" t="s">
        <v>320</v>
      </c>
      <c r="B102" s="18">
        <v>146</v>
      </c>
      <c r="C102" s="18">
        <v>33</v>
      </c>
    </row>
    <row r="103" spans="1:3" x14ac:dyDescent="0.2">
      <c r="A103" s="17" t="s">
        <v>321</v>
      </c>
      <c r="B103" s="18">
        <v>190</v>
      </c>
      <c r="C103" s="18">
        <v>40</v>
      </c>
    </row>
    <row r="104" spans="1:3" x14ac:dyDescent="0.2">
      <c r="A104" s="17" t="s">
        <v>322</v>
      </c>
      <c r="B104" s="18">
        <v>143</v>
      </c>
      <c r="C104" s="18">
        <v>33</v>
      </c>
    </row>
    <row r="105" spans="1:3" x14ac:dyDescent="0.2">
      <c r="A105" s="17" t="s">
        <v>323</v>
      </c>
      <c r="B105" s="18">
        <v>185</v>
      </c>
      <c r="C105" s="18">
        <v>33</v>
      </c>
    </row>
    <row r="106" spans="1:3" x14ac:dyDescent="0.2">
      <c r="A106" s="17" t="s">
        <v>324</v>
      </c>
      <c r="B106" s="18">
        <v>190</v>
      </c>
      <c r="C106" s="18">
        <v>64</v>
      </c>
    </row>
    <row r="107" spans="1:3" x14ac:dyDescent="0.2">
      <c r="A107" s="17" t="s">
        <v>325</v>
      </c>
      <c r="B107" s="18">
        <v>250</v>
      </c>
      <c r="C107" s="18">
        <v>70</v>
      </c>
    </row>
    <row r="108" spans="1:3" x14ac:dyDescent="0.2">
      <c r="A108" s="17" t="s">
        <v>326</v>
      </c>
      <c r="B108" s="18">
        <v>236</v>
      </c>
      <c r="C108" s="18">
        <v>47</v>
      </c>
    </row>
    <row r="109" spans="1:3" x14ac:dyDescent="0.2">
      <c r="A109" s="17" t="s">
        <v>327</v>
      </c>
      <c r="B109" s="18">
        <v>188</v>
      </c>
      <c r="C109" s="18">
        <v>33</v>
      </c>
    </row>
    <row r="110" spans="1:3" x14ac:dyDescent="0.2">
      <c r="A110" s="17" t="s">
        <v>328</v>
      </c>
      <c r="B110" s="18">
        <v>160</v>
      </c>
      <c r="C110" s="18">
        <v>33</v>
      </c>
    </row>
    <row r="111" spans="1:3" x14ac:dyDescent="0.2">
      <c r="A111" s="17" t="s">
        <v>329</v>
      </c>
      <c r="B111" s="18">
        <v>147</v>
      </c>
      <c r="C111" s="18">
        <v>37</v>
      </c>
    </row>
    <row r="112" spans="1:3" x14ac:dyDescent="0.2">
      <c r="A112" s="17" t="s">
        <v>330</v>
      </c>
      <c r="B112" s="18">
        <v>146</v>
      </c>
      <c r="C112" s="18">
        <v>50</v>
      </c>
    </row>
    <row r="113" spans="1:3" x14ac:dyDescent="0.2">
      <c r="A113" s="17" t="s">
        <v>331</v>
      </c>
      <c r="B113" s="18">
        <v>168</v>
      </c>
      <c r="C113" s="18">
        <v>33</v>
      </c>
    </row>
    <row r="114" spans="1:3" x14ac:dyDescent="0.2">
      <c r="A114" s="17" t="s">
        <v>332</v>
      </c>
      <c r="B114" s="18">
        <v>215</v>
      </c>
      <c r="C114" s="18">
        <v>37</v>
      </c>
    </row>
    <row r="115" spans="1:3" x14ac:dyDescent="0.2">
      <c r="A115" s="17" t="s">
        <v>333</v>
      </c>
      <c r="B115" s="18">
        <v>155</v>
      </c>
      <c r="C115" s="18">
        <v>56</v>
      </c>
    </row>
    <row r="116" spans="1:3" x14ac:dyDescent="0.2">
      <c r="A116" s="17" t="s">
        <v>380</v>
      </c>
      <c r="B116" s="18">
        <v>188</v>
      </c>
      <c r="C116" s="18">
        <v>69</v>
      </c>
    </row>
    <row r="117" spans="1:3" x14ac:dyDescent="0.2">
      <c r="A117" s="17" t="s">
        <v>381</v>
      </c>
      <c r="B117" s="18">
        <v>200</v>
      </c>
      <c r="C117" s="193">
        <v>69</v>
      </c>
    </row>
    <row r="118" spans="1:3" x14ac:dyDescent="0.2">
      <c r="A118" s="17" t="s">
        <v>334</v>
      </c>
      <c r="B118" s="18">
        <v>147</v>
      </c>
      <c r="C118" s="18">
        <v>43</v>
      </c>
    </row>
    <row r="119" spans="1:3" x14ac:dyDescent="0.2">
      <c r="A119" s="17" t="s">
        <v>335</v>
      </c>
      <c r="B119" s="18">
        <v>160</v>
      </c>
      <c r="C119" s="18">
        <v>43</v>
      </c>
    </row>
    <row r="120" spans="1:3" x14ac:dyDescent="0.2">
      <c r="A120" s="17" t="s">
        <v>336</v>
      </c>
      <c r="B120" s="18">
        <v>160</v>
      </c>
      <c r="C120" s="18">
        <v>35</v>
      </c>
    </row>
    <row r="121" spans="1:3" x14ac:dyDescent="0.2">
      <c r="A121" s="17" t="s">
        <v>337</v>
      </c>
      <c r="B121" s="18">
        <v>206</v>
      </c>
      <c r="C121" s="18">
        <v>60</v>
      </c>
    </row>
    <row r="122" spans="1:3" x14ac:dyDescent="0.2">
      <c r="A122" s="17" t="s">
        <v>338</v>
      </c>
      <c r="B122" s="18">
        <v>215</v>
      </c>
      <c r="C122" s="18">
        <v>53</v>
      </c>
    </row>
    <row r="123" spans="1:3" x14ac:dyDescent="0.2">
      <c r="A123" s="17" t="s">
        <v>339</v>
      </c>
      <c r="B123" s="18">
        <v>170</v>
      </c>
      <c r="C123" s="18">
        <v>63</v>
      </c>
    </row>
    <row r="124" spans="1:3" x14ac:dyDescent="0.2">
      <c r="A124" s="17" t="s">
        <v>340</v>
      </c>
      <c r="B124" s="18">
        <v>290</v>
      </c>
      <c r="C124" s="18">
        <v>60</v>
      </c>
    </row>
    <row r="125" spans="1:3" x14ac:dyDescent="0.2">
      <c r="A125" s="17" t="s">
        <v>341</v>
      </c>
      <c r="B125" s="18">
        <v>213</v>
      </c>
      <c r="C125" s="18">
        <v>57</v>
      </c>
    </row>
    <row r="126" spans="1:3" x14ac:dyDescent="0.2">
      <c r="A126" s="17" t="s">
        <v>342</v>
      </c>
      <c r="B126" s="18">
        <v>135</v>
      </c>
      <c r="C126" s="18">
        <v>43</v>
      </c>
    </row>
    <row r="127" spans="1:3" x14ac:dyDescent="0.2">
      <c r="A127" s="17" t="s">
        <v>343</v>
      </c>
      <c r="B127" s="18">
        <v>190</v>
      </c>
      <c r="C127" s="18">
        <v>57</v>
      </c>
    </row>
    <row r="128" spans="1:3" x14ac:dyDescent="0.2">
      <c r="A128" s="17" t="s">
        <v>344</v>
      </c>
      <c r="B128" s="18">
        <v>174</v>
      </c>
      <c r="C128" s="18">
        <v>53</v>
      </c>
    </row>
    <row r="129" spans="1:3" x14ac:dyDescent="0.2">
      <c r="A129" s="17" t="s">
        <v>345</v>
      </c>
      <c r="B129" s="18">
        <v>230</v>
      </c>
      <c r="C129" s="18">
        <v>60</v>
      </c>
    </row>
    <row r="130" spans="1:3" x14ac:dyDescent="0.2">
      <c r="A130" s="17" t="s">
        <v>346</v>
      </c>
      <c r="B130" s="18">
        <v>152</v>
      </c>
      <c r="C130" s="18">
        <v>53</v>
      </c>
    </row>
    <row r="131" spans="1:3" x14ac:dyDescent="0.2">
      <c r="A131" s="17" t="s">
        <v>347</v>
      </c>
      <c r="B131" s="18">
        <v>165</v>
      </c>
      <c r="C131" s="18">
        <v>53</v>
      </c>
    </row>
    <row r="132" spans="1:3" x14ac:dyDescent="0.2">
      <c r="A132" s="17" t="s">
        <v>348</v>
      </c>
      <c r="B132" s="18">
        <v>190</v>
      </c>
      <c r="C132" s="18">
        <v>52</v>
      </c>
    </row>
    <row r="133" spans="1:3" x14ac:dyDescent="0.2">
      <c r="A133" s="17" t="s">
        <v>349</v>
      </c>
      <c r="B133" s="18">
        <v>215</v>
      </c>
      <c r="C133" s="18">
        <v>37</v>
      </c>
    </row>
    <row r="134" spans="1:3" x14ac:dyDescent="0.2">
      <c r="A134" s="17" t="s">
        <v>350</v>
      </c>
      <c r="B134" s="18">
        <v>174</v>
      </c>
      <c r="C134" s="18">
        <v>69</v>
      </c>
    </row>
    <row r="135" spans="1:3" x14ac:dyDescent="0.2">
      <c r="A135" s="17" t="s">
        <v>351</v>
      </c>
      <c r="B135" s="18">
        <v>145</v>
      </c>
      <c r="C135" s="18">
        <v>40</v>
      </c>
    </row>
    <row r="136" spans="1:3" x14ac:dyDescent="0.2">
      <c r="A136" s="17" t="s">
        <v>352</v>
      </c>
      <c r="B136" s="18">
        <v>130</v>
      </c>
      <c r="C136" s="18">
        <v>33</v>
      </c>
    </row>
    <row r="137" spans="1:3" x14ac:dyDescent="0.2">
      <c r="A137" s="17" t="s">
        <v>353</v>
      </c>
      <c r="B137" s="18">
        <v>210</v>
      </c>
      <c r="C137" s="18">
        <v>70</v>
      </c>
    </row>
    <row r="138" spans="1:3" x14ac:dyDescent="0.2">
      <c r="A138" s="17" t="s">
        <v>354</v>
      </c>
      <c r="B138" s="18">
        <v>290</v>
      </c>
      <c r="C138" s="18">
        <v>80</v>
      </c>
    </row>
    <row r="139" spans="1:3" x14ac:dyDescent="0.2">
      <c r="A139" s="17" t="s">
        <v>355</v>
      </c>
      <c r="B139" s="18">
        <v>160</v>
      </c>
      <c r="C139" s="18">
        <v>60</v>
      </c>
    </row>
    <row r="140" spans="1:3" x14ac:dyDescent="0.2">
      <c r="A140" s="17" t="s">
        <v>356</v>
      </c>
      <c r="B140" s="18">
        <v>175</v>
      </c>
      <c r="C140" s="18">
        <v>40</v>
      </c>
    </row>
    <row r="141" spans="1:3" x14ac:dyDescent="0.2">
      <c r="A141" s="17" t="s">
        <v>357</v>
      </c>
      <c r="B141" s="18">
        <v>200</v>
      </c>
      <c r="C141" s="18">
        <v>37</v>
      </c>
    </row>
    <row r="142" spans="1:3" x14ac:dyDescent="0.2">
      <c r="A142" s="17" t="s">
        <v>358</v>
      </c>
      <c r="B142" s="18">
        <v>202</v>
      </c>
      <c r="C142" s="18">
        <v>33</v>
      </c>
    </row>
    <row r="143" spans="1:3" x14ac:dyDescent="0.2">
      <c r="A143" s="17" t="s">
        <v>359</v>
      </c>
      <c r="B143" s="18">
        <v>144</v>
      </c>
      <c r="C143" s="18">
        <v>40</v>
      </c>
    </row>
    <row r="144" spans="1:3" x14ac:dyDescent="0.2">
      <c r="A144" s="17" t="s">
        <v>360</v>
      </c>
      <c r="B144" s="18">
        <v>165</v>
      </c>
      <c r="C144" s="18">
        <v>37</v>
      </c>
    </row>
    <row r="145" spans="1:3" x14ac:dyDescent="0.2">
      <c r="A145" s="17" t="s">
        <v>361</v>
      </c>
      <c r="B145" s="18">
        <v>150</v>
      </c>
      <c r="C145" s="18">
        <v>53</v>
      </c>
    </row>
    <row r="146" spans="1:3" x14ac:dyDescent="0.2">
      <c r="A146" s="17" t="s">
        <v>362</v>
      </c>
      <c r="B146" s="18">
        <v>180</v>
      </c>
      <c r="C146" s="18">
        <v>37</v>
      </c>
    </row>
    <row r="147" spans="1:3" x14ac:dyDescent="0.2">
      <c r="A147" s="17" t="s">
        <v>363</v>
      </c>
      <c r="B147" s="18">
        <v>174</v>
      </c>
      <c r="C147" s="18">
        <v>53</v>
      </c>
    </row>
    <row r="148" spans="1:3" x14ac:dyDescent="0.2">
      <c r="A148" s="17" t="s">
        <v>364</v>
      </c>
      <c r="B148" s="18">
        <v>160</v>
      </c>
      <c r="C148" s="18">
        <v>37</v>
      </c>
    </row>
    <row r="149" spans="1:3" x14ac:dyDescent="0.2">
      <c r="A149" s="17" t="s">
        <v>365</v>
      </c>
      <c r="B149" s="18">
        <v>200</v>
      </c>
      <c r="C149" s="18">
        <v>60</v>
      </c>
    </row>
    <row r="150" spans="1:3" x14ac:dyDescent="0.2">
      <c r="A150" s="17" t="s">
        <v>366</v>
      </c>
      <c r="B150" s="18">
        <v>188</v>
      </c>
      <c r="C150" s="18">
        <v>63</v>
      </c>
    </row>
    <row r="151" spans="1:3" x14ac:dyDescent="0.2">
      <c r="A151" s="17" t="s">
        <v>367</v>
      </c>
      <c r="B151" s="18">
        <v>139</v>
      </c>
      <c r="C151" s="18">
        <v>57</v>
      </c>
    </row>
    <row r="152" spans="1:3" x14ac:dyDescent="0.2">
      <c r="A152" s="17" t="s">
        <v>368</v>
      </c>
      <c r="B152" s="18">
        <v>185</v>
      </c>
      <c r="C152" s="18">
        <v>48</v>
      </c>
    </row>
    <row r="153" spans="1:3" x14ac:dyDescent="0.2">
      <c r="A153" s="17" t="s">
        <v>369</v>
      </c>
      <c r="B153" s="18">
        <v>205</v>
      </c>
      <c r="C153" s="18">
        <v>33</v>
      </c>
    </row>
    <row r="154" spans="1:3" x14ac:dyDescent="0.2">
      <c r="A154" s="17" t="s">
        <v>370</v>
      </c>
      <c r="B154" s="18">
        <v>220</v>
      </c>
      <c r="C154" s="18">
        <v>62</v>
      </c>
    </row>
    <row r="155" spans="1:3" x14ac:dyDescent="0.2">
      <c r="A155" s="17" t="s">
        <v>371</v>
      </c>
      <c r="B155" s="18">
        <v>147</v>
      </c>
      <c r="C155" s="18">
        <v>33</v>
      </c>
    </row>
    <row r="156" spans="1:3" x14ac:dyDescent="0.2">
      <c r="A156" s="17" t="s">
        <v>372</v>
      </c>
      <c r="B156" s="18">
        <v>145</v>
      </c>
      <c r="C156" s="18">
        <v>33</v>
      </c>
    </row>
    <row r="157" spans="1:3" x14ac:dyDescent="0.2">
      <c r="A157" s="17" t="s">
        <v>373</v>
      </c>
      <c r="B157" s="194">
        <v>145</v>
      </c>
      <c r="C157" s="194">
        <v>33</v>
      </c>
    </row>
  </sheetData>
  <sheetProtection algorithmName="SHA-512" hashValue="Homqj8aM0O/0golCnpfM/LMvrY08x0SRG6gh2ARTDo8qo5CXi1uBzayxHXsOYysNHV/95FciqoWnNlZNW+9zbQ==" saltValue="q6RevdU2AQPCd9eRr/kreA==" spinCount="100000" sheet="1" objects="1" scenarios="1"/>
  <mergeCells count="2">
    <mergeCell ref="G1:I1"/>
    <mergeCell ref="A1:C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2E601-3166-441D-A16D-BE0D372168D0}">
  <dimension ref="A1:G3"/>
  <sheetViews>
    <sheetView workbookViewId="0">
      <selection activeCell="I7" sqref="I7:K12"/>
    </sheetView>
  </sheetViews>
  <sheetFormatPr defaultRowHeight="14.4" x14ac:dyDescent="0.3"/>
  <cols>
    <col min="1" max="1" width="30.44140625" bestFit="1" customWidth="1"/>
  </cols>
  <sheetData>
    <row r="1" spans="1:7" x14ac:dyDescent="0.3">
      <c r="A1" s="66" t="s">
        <v>212</v>
      </c>
    </row>
    <row r="2" spans="1:7" x14ac:dyDescent="0.3">
      <c r="A2" t="s">
        <v>210</v>
      </c>
      <c r="B2" s="67">
        <v>0.25</v>
      </c>
      <c r="C2" s="67">
        <v>0.35</v>
      </c>
      <c r="D2" s="67">
        <v>0.4</v>
      </c>
      <c r="E2" s="67">
        <v>0.45</v>
      </c>
      <c r="F2" s="67">
        <v>0.5</v>
      </c>
    </row>
    <row r="3" spans="1:7" x14ac:dyDescent="0.3">
      <c r="A3" t="s">
        <v>211</v>
      </c>
      <c r="B3" s="67">
        <v>0.25</v>
      </c>
      <c r="C3" s="67">
        <v>0.35</v>
      </c>
      <c r="D3" s="67">
        <v>0.4</v>
      </c>
      <c r="E3" s="67">
        <v>0.45</v>
      </c>
      <c r="F3" s="67">
        <v>0.5</v>
      </c>
      <c r="G3" s="67">
        <v>0.6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9</vt:i4>
      </vt:variant>
      <vt:variant>
        <vt:lpstr>Įvardytieji diapazonai</vt:lpstr>
      </vt:variant>
      <vt:variant>
        <vt:i4>6</vt:i4>
      </vt:variant>
    </vt:vector>
  </HeadingPairs>
  <TitlesOfParts>
    <vt:vector size="15" baseType="lpstr">
      <vt:lpstr>Suvestinė</vt:lpstr>
      <vt:lpstr>Darbuotojai</vt:lpstr>
      <vt:lpstr>Užduotys</vt:lpstr>
      <vt:lpstr>Vykdymo planas</vt:lpstr>
      <vt:lpstr>1</vt:lpstr>
      <vt:lpstr>2</vt:lpstr>
      <vt:lpstr>TPL</vt:lpstr>
      <vt:lpstr>Dienpinigiai ir apgyvendinimas</vt:lpstr>
      <vt:lpstr>Duomenys</vt:lpstr>
      <vt:lpstr>Suvestinė!_Hlk172034349</vt:lpstr>
      <vt:lpstr>Pareiškėjas</vt:lpstr>
      <vt:lpstr>Partneris</vt:lpstr>
      <vt:lpstr>Partneris1</vt:lpstr>
      <vt:lpstr>Suvestinė!Print_Area</vt:lpstr>
      <vt:lpstr>Užduotys!Print_Area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Loreta Šeštokiene</dc:creator>
  <cp:lastModifiedBy>Asta Šivickienė</cp:lastModifiedBy>
  <dcterms:created xsi:type="dcterms:W3CDTF">2023-04-08T12:17:01Z</dcterms:created>
  <dcterms:modified xsi:type="dcterms:W3CDTF">2026-04-07T11:30:35Z</dcterms:modified>
</cp:coreProperties>
</file>