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gentura-my.sharepoint.com/personal/a_sivickiene_inovacijuagentura_lt/Documents/Darbalaukis/"/>
    </mc:Choice>
  </mc:AlternateContent>
  <xr:revisionPtr revIDLastSave="0" documentId="8_{1B55F847-2B29-4B05-91BC-C583B98F6E5E}" xr6:coauthVersionLast="47" xr6:coauthVersionMax="47" xr10:uidLastSave="{00000000-0000-0000-0000-000000000000}"/>
  <workbookProtection workbookAlgorithmName="SHA-512" workbookHashValue="EqonLmZAlLl7OCKcJbBz1+J8ifEqUW6Y4+rcUYhF2D2vopBR5J504caNDfiDqRFuzM2MxmCIK+gufrqFrGo6TQ==" workbookSaltValue="nQjstez4Ex/aIdp28JyZcg==" workbookSpinCount="100000" lockStructure="1"/>
  <bookViews>
    <workbookView xWindow="-108" yWindow="-108" windowWidth="23256" windowHeight="12456" tabRatio="734" activeTab="2" xr2:uid="{4ACF7528-3C99-4C10-8D50-936D2F7F1540}"/>
  </bookViews>
  <sheets>
    <sheet name="Suvestinė" sheetId="1" r:id="rId1"/>
    <sheet name="Mokytojai" sheetId="13" r:id="rId2"/>
    <sheet name="1" sheetId="2" r:id="rId3"/>
    <sheet name="2" sheetId="3" r:id="rId4"/>
    <sheet name="Dienpinigiai ir apgyvendinimas" sheetId="18" r:id="rId5"/>
    <sheet name="Duomenys" sheetId="17" state="hidden" r:id="rId6"/>
  </sheets>
  <definedNames>
    <definedName name="_Hlk172034349" localSheetId="0">Suvestinė!#REF!</definedName>
    <definedName name="Pareiškėjas">Mokytojai!$B$7:$B$26</definedName>
    <definedName name="Partneris">Mokytojai!#REF!</definedName>
    <definedName name="Partneris1">Mokytojai!#REF!</definedName>
    <definedName name="_xlnm.Print_Area" localSheetId="0">Suvestinė!$A$1:$G$28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D122" i="3"/>
  <c r="G119" i="3"/>
  <c r="H119" i="3" s="1"/>
  <c r="G118" i="3"/>
  <c r="H118" i="3" s="1"/>
  <c r="G117" i="3"/>
  <c r="H117" i="3" s="1"/>
  <c r="G116" i="3"/>
  <c r="H116" i="3" s="1"/>
  <c r="G115" i="3"/>
  <c r="H115" i="3" s="1"/>
  <c r="G114" i="3"/>
  <c r="H114" i="3" s="1"/>
  <c r="G113" i="3"/>
  <c r="H113" i="3" s="1"/>
  <c r="G112" i="3"/>
  <c r="H112" i="3" s="1"/>
  <c r="G111" i="3"/>
  <c r="H111" i="3" s="1"/>
  <c r="G110" i="3"/>
  <c r="H110" i="3" s="1"/>
  <c r="G109" i="3"/>
  <c r="H109" i="3" s="1"/>
  <c r="G108" i="3"/>
  <c r="H108" i="3" s="1"/>
  <c r="H107" i="3"/>
  <c r="G107" i="3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G100" i="3"/>
  <c r="H100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H88" i="3" s="1"/>
  <c r="G87" i="3"/>
  <c r="H87" i="3" s="1"/>
  <c r="G86" i="3"/>
  <c r="H86" i="3" s="1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7" i="3"/>
  <c r="H77" i="3" s="1"/>
  <c r="G76" i="3"/>
  <c r="H76" i="3" s="1"/>
  <c r="H75" i="3"/>
  <c r="G75" i="3"/>
  <c r="F74" i="3"/>
  <c r="E74" i="3"/>
  <c r="F73" i="3"/>
  <c r="E73" i="3"/>
  <c r="G71" i="3"/>
  <c r="H71" i="3" s="1"/>
  <c r="G70" i="3"/>
  <c r="H70" i="3" s="1"/>
  <c r="H69" i="3"/>
  <c r="G69" i="3"/>
  <c r="F68" i="3"/>
  <c r="E68" i="3"/>
  <c r="F67" i="3"/>
  <c r="E67" i="3"/>
  <c r="G65" i="3"/>
  <c r="H65" i="3" s="1"/>
  <c r="G64" i="3"/>
  <c r="H64" i="3" s="1"/>
  <c r="H63" i="3"/>
  <c r="G63" i="3"/>
  <c r="F62" i="3"/>
  <c r="E62" i="3"/>
  <c r="G62" i="3" s="1"/>
  <c r="H62" i="3" s="1"/>
  <c r="F61" i="3"/>
  <c r="E61" i="3"/>
  <c r="G59" i="3"/>
  <c r="H59" i="3" s="1"/>
  <c r="G58" i="3"/>
  <c r="H58" i="3" s="1"/>
  <c r="H57" i="3"/>
  <c r="G57" i="3"/>
  <c r="F56" i="3"/>
  <c r="E56" i="3"/>
  <c r="F55" i="3"/>
  <c r="E55" i="3"/>
  <c r="G52" i="3"/>
  <c r="H52" i="3" s="1"/>
  <c r="H51" i="3"/>
  <c r="G51" i="3"/>
  <c r="G50" i="3"/>
  <c r="H50" i="3" s="1"/>
  <c r="F49" i="3"/>
  <c r="F48" i="3"/>
  <c r="G48" i="3" s="1"/>
  <c r="H48" i="3" s="1"/>
  <c r="E48" i="3"/>
  <c r="E49" i="3" s="1"/>
  <c r="G46" i="3"/>
  <c r="H46" i="3" s="1"/>
  <c r="H45" i="3"/>
  <c r="G45" i="3"/>
  <c r="G44" i="3"/>
  <c r="H44" i="3" s="1"/>
  <c r="F43" i="3"/>
  <c r="F42" i="3"/>
  <c r="G42" i="3" s="1"/>
  <c r="H42" i="3" s="1"/>
  <c r="E42" i="3"/>
  <c r="E43" i="3" s="1"/>
  <c r="G40" i="3"/>
  <c r="H40" i="3" s="1"/>
  <c r="H39" i="3"/>
  <c r="G39" i="3"/>
  <c r="G38" i="3"/>
  <c r="H38" i="3" s="1"/>
  <c r="F37" i="3"/>
  <c r="F36" i="3"/>
  <c r="G36" i="3" s="1"/>
  <c r="H36" i="3" s="1"/>
  <c r="E36" i="3"/>
  <c r="E37" i="3" s="1"/>
  <c r="G34" i="3"/>
  <c r="H34" i="3" s="1"/>
  <c r="H33" i="3"/>
  <c r="G33" i="3"/>
  <c r="G32" i="3"/>
  <c r="H32" i="3" s="1"/>
  <c r="F31" i="3"/>
  <c r="F30" i="3"/>
  <c r="G30" i="3" s="1"/>
  <c r="H30" i="3" s="1"/>
  <c r="E30" i="3"/>
  <c r="E31" i="3" s="1"/>
  <c r="F27" i="3"/>
  <c r="G27" i="3" s="1"/>
  <c r="H27" i="3" s="1"/>
  <c r="C27" i="3"/>
  <c r="F26" i="3"/>
  <c r="G26" i="3" s="1"/>
  <c r="H26" i="3" s="1"/>
  <c r="C26" i="3"/>
  <c r="F25" i="3"/>
  <c r="G25" i="3" s="1"/>
  <c r="H25" i="3" s="1"/>
  <c r="C25" i="3"/>
  <c r="F24" i="3"/>
  <c r="G24" i="3" s="1"/>
  <c r="H24" i="3" s="1"/>
  <c r="C24" i="3"/>
  <c r="F23" i="3"/>
  <c r="G23" i="3" s="1"/>
  <c r="H23" i="3" s="1"/>
  <c r="C23" i="3"/>
  <c r="F22" i="3"/>
  <c r="G22" i="3" s="1"/>
  <c r="H22" i="3" s="1"/>
  <c r="C22" i="3"/>
  <c r="F21" i="3"/>
  <c r="G21" i="3" s="1"/>
  <c r="H21" i="3" s="1"/>
  <c r="C21" i="3"/>
  <c r="F20" i="3"/>
  <c r="G20" i="3" s="1"/>
  <c r="H20" i="3" s="1"/>
  <c r="C20" i="3"/>
  <c r="F19" i="3"/>
  <c r="G19" i="3" s="1"/>
  <c r="H19" i="3" s="1"/>
  <c r="C19" i="3"/>
  <c r="F18" i="3"/>
  <c r="G18" i="3" s="1"/>
  <c r="H18" i="3" s="1"/>
  <c r="C18" i="3"/>
  <c r="F17" i="3"/>
  <c r="G17" i="3" s="1"/>
  <c r="H17" i="3" s="1"/>
  <c r="C17" i="3"/>
  <c r="F16" i="3"/>
  <c r="G16" i="3" s="1"/>
  <c r="H16" i="3" s="1"/>
  <c r="C16" i="3"/>
  <c r="F15" i="3"/>
  <c r="G15" i="3" s="1"/>
  <c r="H15" i="3" s="1"/>
  <c r="C15" i="3"/>
  <c r="F14" i="3"/>
  <c r="G14" i="3" s="1"/>
  <c r="H14" i="3" s="1"/>
  <c r="C14" i="3"/>
  <c r="F13" i="3"/>
  <c r="G13" i="3" s="1"/>
  <c r="H13" i="3" s="1"/>
  <c r="C13" i="3"/>
  <c r="F12" i="3"/>
  <c r="G12" i="3" s="1"/>
  <c r="H12" i="3" s="1"/>
  <c r="C12" i="3"/>
  <c r="F11" i="3"/>
  <c r="G11" i="3" s="1"/>
  <c r="H11" i="3" s="1"/>
  <c r="C11" i="3"/>
  <c r="F10" i="3"/>
  <c r="G10" i="3" s="1"/>
  <c r="H10" i="3" s="1"/>
  <c r="C10" i="3"/>
  <c r="F9" i="3"/>
  <c r="G9" i="3" s="1"/>
  <c r="H9" i="3" s="1"/>
  <c r="C9" i="3"/>
  <c r="F8" i="3"/>
  <c r="G8" i="3" s="1"/>
  <c r="C8" i="3"/>
  <c r="G56" i="3" l="1"/>
  <c r="H56" i="3" s="1"/>
  <c r="G68" i="3"/>
  <c r="H68" i="3" s="1"/>
  <c r="G74" i="3"/>
  <c r="H74" i="3" s="1"/>
  <c r="G55" i="3"/>
  <c r="G54" i="3" s="1"/>
  <c r="G61" i="3"/>
  <c r="H61" i="3" s="1"/>
  <c r="G67" i="3"/>
  <c r="G66" i="3" s="1"/>
  <c r="H66" i="3" s="1"/>
  <c r="G73" i="3"/>
  <c r="G72" i="3" s="1"/>
  <c r="H72" i="3" s="1"/>
  <c r="G31" i="3"/>
  <c r="H31" i="3" s="1"/>
  <c r="G37" i="3"/>
  <c r="H37" i="3" s="1"/>
  <c r="G43" i="3"/>
  <c r="G41" i="3" s="1"/>
  <c r="H41" i="3" s="1"/>
  <c r="G49" i="3"/>
  <c r="H49" i="3" s="1"/>
  <c r="G99" i="3"/>
  <c r="G78" i="3"/>
  <c r="H55" i="3"/>
  <c r="G60" i="3"/>
  <c r="H60" i="3" s="1"/>
  <c r="G7" i="3"/>
  <c r="H8" i="3"/>
  <c r="H7" i="3" s="1"/>
  <c r="H78" i="3"/>
  <c r="H101" i="3"/>
  <c r="H99" i="3" s="1"/>
  <c r="H43" i="3" l="1"/>
  <c r="G35" i="3"/>
  <c r="H35" i="3" s="1"/>
  <c r="H67" i="3"/>
  <c r="G47" i="3"/>
  <c r="H47" i="3" s="1"/>
  <c r="G29" i="3"/>
  <c r="H29" i="3" s="1"/>
  <c r="H28" i="3" s="1"/>
  <c r="H73" i="3"/>
  <c r="G28" i="3"/>
  <c r="G6" i="3" s="1"/>
  <c r="H54" i="3"/>
  <c r="H53" i="3" s="1"/>
  <c r="G53" i="3"/>
  <c r="G120" i="3" l="1"/>
  <c r="G122" i="3" s="1"/>
  <c r="H6" i="3"/>
  <c r="H120" i="3"/>
  <c r="H122" i="3" l="1"/>
  <c r="H124" i="3" s="1"/>
  <c r="F6" i="1" s="1"/>
  <c r="D6" i="1"/>
  <c r="G124" i="3"/>
  <c r="E6" i="1" s="1"/>
  <c r="G119" i="2" l="1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12" i="2"/>
  <c r="H112" i="2" s="1"/>
  <c r="G111" i="2"/>
  <c r="H111" i="2" s="1"/>
  <c r="G110" i="2"/>
  <c r="H110" i="2" s="1"/>
  <c r="G109" i="2"/>
  <c r="H109" i="2" s="1"/>
  <c r="G108" i="2"/>
  <c r="H108" i="2" s="1"/>
  <c r="G107" i="2"/>
  <c r="H107" i="2" s="1"/>
  <c r="G106" i="2"/>
  <c r="H106" i="2" s="1"/>
  <c r="G105" i="2"/>
  <c r="H105" i="2" s="1"/>
  <c r="G104" i="2"/>
  <c r="H104" i="2" s="1"/>
  <c r="G103" i="2"/>
  <c r="H103" i="2" s="1"/>
  <c r="G102" i="2"/>
  <c r="H102" i="2" s="1"/>
  <c r="G101" i="2"/>
  <c r="H101" i="2" s="1"/>
  <c r="G100" i="2"/>
  <c r="G77" i="2"/>
  <c r="H77" i="2" s="1"/>
  <c r="G76" i="2"/>
  <c r="H76" i="2" s="1"/>
  <c r="G75" i="2"/>
  <c r="H75" i="2" s="1"/>
  <c r="F74" i="2"/>
  <c r="F73" i="2"/>
  <c r="E73" i="2"/>
  <c r="E74" i="2" s="1"/>
  <c r="G71" i="2"/>
  <c r="H71" i="2" s="1"/>
  <c r="G70" i="2"/>
  <c r="H70" i="2" s="1"/>
  <c r="G69" i="2"/>
  <c r="H69" i="2" s="1"/>
  <c r="F68" i="2"/>
  <c r="F67" i="2"/>
  <c r="E67" i="2"/>
  <c r="E68" i="2" s="1"/>
  <c r="G65" i="2"/>
  <c r="H65" i="2" s="1"/>
  <c r="G64" i="2"/>
  <c r="H64" i="2" s="1"/>
  <c r="G63" i="2"/>
  <c r="H63" i="2" s="1"/>
  <c r="F62" i="2"/>
  <c r="F61" i="2"/>
  <c r="E61" i="2"/>
  <c r="E62" i="2" s="1"/>
  <c r="G62" i="2" s="1"/>
  <c r="H62" i="2" s="1"/>
  <c r="G59" i="2"/>
  <c r="H59" i="2" s="1"/>
  <c r="G58" i="2"/>
  <c r="H58" i="2" s="1"/>
  <c r="G57" i="2"/>
  <c r="H57" i="2" s="1"/>
  <c r="F56" i="2"/>
  <c r="F55" i="2"/>
  <c r="E55" i="2"/>
  <c r="E56" i="2" s="1"/>
  <c r="F30" i="2"/>
  <c r="F49" i="2"/>
  <c r="F48" i="2"/>
  <c r="F43" i="2"/>
  <c r="F42" i="2"/>
  <c r="F37" i="2"/>
  <c r="F36" i="2"/>
  <c r="F31" i="2"/>
  <c r="E30" i="2"/>
  <c r="E31" i="2" s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8" i="2"/>
  <c r="G68" i="2" l="1"/>
  <c r="H68" i="2" s="1"/>
  <c r="G99" i="2"/>
  <c r="C15" i="1" s="1"/>
  <c r="H100" i="2"/>
  <c r="H99" i="2" s="1"/>
  <c r="D15" i="1" s="1"/>
  <c r="G56" i="2"/>
  <c r="H56" i="2" s="1"/>
  <c r="G61" i="2"/>
  <c r="G60" i="2" s="1"/>
  <c r="H60" i="2" s="1"/>
  <c r="G74" i="2"/>
  <c r="H74" i="2" s="1"/>
  <c r="G55" i="2"/>
  <c r="H55" i="2" s="1"/>
  <c r="G67" i="2"/>
  <c r="G73" i="2"/>
  <c r="G31" i="2"/>
  <c r="G30" i="2"/>
  <c r="G54" i="2" l="1"/>
  <c r="H54" i="2" s="1"/>
  <c r="H61" i="2"/>
  <c r="G66" i="2"/>
  <c r="H66" i="2" s="1"/>
  <c r="H67" i="2"/>
  <c r="G72" i="2"/>
  <c r="H72" i="2" s="1"/>
  <c r="H73" i="2"/>
  <c r="G53" i="2" l="1"/>
  <c r="C13" i="1" s="1"/>
  <c r="H53" i="2"/>
  <c r="D13" i="1" s="1"/>
  <c r="B6" i="1"/>
  <c r="B5" i="1"/>
  <c r="C8" i="2" l="1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D122" i="2"/>
  <c r="G80" i="2"/>
  <c r="H80" i="2" s="1"/>
  <c r="G81" i="2"/>
  <c r="H81" i="2" s="1"/>
  <c r="G82" i="2"/>
  <c r="H82" i="2" s="1"/>
  <c r="G83" i="2"/>
  <c r="H83" i="2" s="1"/>
  <c r="G84" i="2"/>
  <c r="H84" i="2" s="1"/>
  <c r="G85" i="2"/>
  <c r="H85" i="2" s="1"/>
  <c r="G86" i="2"/>
  <c r="H86" i="2" s="1"/>
  <c r="G87" i="2"/>
  <c r="H87" i="2" s="1"/>
  <c r="G88" i="2"/>
  <c r="H88" i="2" s="1"/>
  <c r="G89" i="2"/>
  <c r="H89" i="2" s="1"/>
  <c r="G90" i="2"/>
  <c r="H90" i="2" s="1"/>
  <c r="G91" i="2"/>
  <c r="H91" i="2" s="1"/>
  <c r="G92" i="2"/>
  <c r="H92" i="2" s="1"/>
  <c r="G93" i="2"/>
  <c r="H93" i="2" s="1"/>
  <c r="G94" i="2"/>
  <c r="H94" i="2" s="1"/>
  <c r="G95" i="2"/>
  <c r="H95" i="2" s="1"/>
  <c r="G96" i="2"/>
  <c r="H96" i="2" s="1"/>
  <c r="G97" i="2"/>
  <c r="H97" i="2" s="1"/>
  <c r="G98" i="2"/>
  <c r="H98" i="2" s="1"/>
  <c r="H30" i="2"/>
  <c r="E36" i="2"/>
  <c r="E37" i="2" s="1"/>
  <c r="G37" i="2" s="1"/>
  <c r="H37" i="2" s="1"/>
  <c r="G38" i="2"/>
  <c r="H38" i="2" s="1"/>
  <c r="G39" i="2"/>
  <c r="H39" i="2" s="1"/>
  <c r="G40" i="2"/>
  <c r="H40" i="2" s="1"/>
  <c r="E42" i="2"/>
  <c r="G42" i="2" s="1"/>
  <c r="H42" i="2" s="1"/>
  <c r="G44" i="2"/>
  <c r="H44" i="2" s="1"/>
  <c r="G45" i="2"/>
  <c r="H45" i="2" s="1"/>
  <c r="G46" i="2"/>
  <c r="H46" i="2" s="1"/>
  <c r="E48" i="2"/>
  <c r="G48" i="2" s="1"/>
  <c r="H48" i="2" s="1"/>
  <c r="G32" i="2"/>
  <c r="H32" i="2" s="1"/>
  <c r="G33" i="2"/>
  <c r="H33" i="2" s="1"/>
  <c r="G34" i="2"/>
  <c r="H34" i="2" s="1"/>
  <c r="G50" i="2"/>
  <c r="H50" i="2" s="1"/>
  <c r="G51" i="2"/>
  <c r="H51" i="2" s="1"/>
  <c r="G52" i="2"/>
  <c r="H52" i="2" s="1"/>
  <c r="D18" i="1"/>
  <c r="G79" i="2"/>
  <c r="H79" i="2" s="1"/>
  <c r="H78" i="2" l="1"/>
  <c r="D14" i="1" s="1"/>
  <c r="G36" i="2"/>
  <c r="H36" i="2" s="1"/>
  <c r="G29" i="2"/>
  <c r="H31" i="2"/>
  <c r="D24" i="13"/>
  <c r="D17" i="13"/>
  <c r="D18" i="13"/>
  <c r="D26" i="13"/>
  <c r="D19" i="13"/>
  <c r="D22" i="13"/>
  <c r="E49" i="2"/>
  <c r="G49" i="2" s="1"/>
  <c r="H49" i="2" s="1"/>
  <c r="G78" i="2"/>
  <c r="C14" i="1" s="1"/>
  <c r="D13" i="13"/>
  <c r="D20" i="13"/>
  <c r="D12" i="13"/>
  <c r="D25" i="13"/>
  <c r="D16" i="13"/>
  <c r="D23" i="13"/>
  <c r="D15" i="13"/>
  <c r="D11" i="13"/>
  <c r="D21" i="13"/>
  <c r="G21" i="2"/>
  <c r="H21" i="2" s="1"/>
  <c r="E43" i="2"/>
  <c r="G43" i="2" s="1"/>
  <c r="H43" i="2" s="1"/>
  <c r="G35" i="2" l="1"/>
  <c r="H35" i="2" s="1"/>
  <c r="G47" i="2"/>
  <c r="H47" i="2" s="1"/>
  <c r="H29" i="2"/>
  <c r="G9" i="2"/>
  <c r="H9" i="2" s="1"/>
  <c r="D8" i="13"/>
  <c r="G25" i="2"/>
  <c r="H25" i="2" s="1"/>
  <c r="G11" i="2"/>
  <c r="H11" i="2" s="1"/>
  <c r="D10" i="13"/>
  <c r="G15" i="2"/>
  <c r="H15" i="2" s="1"/>
  <c r="D14" i="13"/>
  <c r="G10" i="2"/>
  <c r="H10" i="2" s="1"/>
  <c r="D9" i="13"/>
  <c r="G19" i="2"/>
  <c r="H19" i="2" s="1"/>
  <c r="G8" i="2"/>
  <c r="H8" i="2" s="1"/>
  <c r="D7" i="13"/>
  <c r="G41" i="2"/>
  <c r="H41" i="2" s="1"/>
  <c r="G24" i="2"/>
  <c r="H24" i="2" s="1"/>
  <c r="G14" i="2"/>
  <c r="H14" i="2" s="1"/>
  <c r="G17" i="2"/>
  <c r="H17" i="2" s="1"/>
  <c r="G20" i="2"/>
  <c r="H20" i="2" s="1"/>
  <c r="G12" i="2"/>
  <c r="H12" i="2" s="1"/>
  <c r="G16" i="2"/>
  <c r="H16" i="2" s="1"/>
  <c r="G22" i="2"/>
  <c r="H22" i="2" s="1"/>
  <c r="G27" i="2"/>
  <c r="H27" i="2" s="1"/>
  <c r="G26" i="2"/>
  <c r="H26" i="2" s="1"/>
  <c r="G13" i="2"/>
  <c r="H13" i="2" s="1"/>
  <c r="G23" i="2"/>
  <c r="H23" i="2" s="1"/>
  <c r="G18" i="2"/>
  <c r="H18" i="2" s="1"/>
  <c r="H28" i="2" l="1"/>
  <c r="D12" i="1" s="1"/>
  <c r="G28" i="2"/>
  <c r="C12" i="1" s="1"/>
  <c r="C6" i="1"/>
  <c r="H7" i="2"/>
  <c r="D11" i="1" s="1"/>
  <c r="G7" i="2"/>
  <c r="H120" i="2" l="1"/>
  <c r="H6" i="2"/>
  <c r="G6" i="2"/>
  <c r="C5" i="1" s="1"/>
  <c r="C7" i="1" s="1"/>
  <c r="G120" i="2"/>
  <c r="C11" i="1"/>
  <c r="C16" i="1" s="1"/>
  <c r="D16" i="1"/>
  <c r="G122" i="2" l="1"/>
  <c r="H122" i="2" l="1"/>
  <c r="C20" i="1"/>
  <c r="C22" i="1" s="1"/>
  <c r="G124" i="2"/>
  <c r="D5" i="1"/>
  <c r="D7" i="1" s="1"/>
  <c r="H124" i="2" l="1"/>
  <c r="F5" i="1" s="1"/>
  <c r="F7" i="1" s="1"/>
  <c r="D20" i="1"/>
  <c r="D22" i="1" s="1"/>
  <c r="E23" i="1" s="1"/>
  <c r="E5" i="1"/>
  <c r="E7" i="1" s="1"/>
  <c r="E22" i="1" l="1"/>
</calcChain>
</file>

<file path=xl/sharedStrings.xml><?xml version="1.0" encoding="utf-8"?>
<sst xmlns="http://schemas.openxmlformats.org/spreadsheetml/2006/main" count="690" uniqueCount="308">
  <si>
    <t>Poveiklės pavadinimas:</t>
  </si>
  <si>
    <t>Finansavimo intensyvumas:</t>
  </si>
  <si>
    <t>Nr.</t>
  </si>
  <si>
    <t>Išlaidų pavadinimas</t>
  </si>
  <si>
    <t>Matavimo vnt.</t>
  </si>
  <si>
    <t>Kiekis</t>
  </si>
  <si>
    <t>Vieneto kaina be PVM, Eur</t>
  </si>
  <si>
    <t>Tinkamų finansuoti išlaidų suma be PVM, Eur</t>
  </si>
  <si>
    <t>1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</si>
  <si>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</si>
  <si>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</si>
  <si>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</si>
  <si>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</si>
  <si>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</si>
  <si>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</si>
  <si>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</si>
  <si>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</si>
  <si>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</si>
  <si>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</si>
  <si>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</si>
  <si>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</si>
  <si>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</si>
  <si>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</si>
  <si>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</si>
  <si>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</si>
  <si>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</si>
  <si>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</si>
  <si>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</si>
  <si>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</si>
  <si>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</si>
  <si>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</si>
  <si>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</si>
  <si>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</si>
  <si>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</si>
  <si>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</si>
  <si>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</si>
  <si>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</si>
  <si>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</si>
  <si>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</si>
  <si>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</si>
  <si>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</t>
  </si>
  <si>
    <t>5.1</t>
  </si>
  <si>
    <t>val.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</si>
  <si>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</si>
  <si>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</si>
  <si>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</si>
  <si>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</si>
  <si>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</si>
  <si>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</si>
  <si>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</si>
  <si>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</si>
  <si>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</si>
  <si>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Iš viso komandiruotei</t>
  </si>
  <si>
    <t>Dienpinigiai</t>
  </si>
  <si>
    <t>Gyvenamojo ploto nuoma</t>
  </si>
  <si>
    <t>Kelionės išlaidos</t>
  </si>
  <si>
    <t>Kitos išlaidų pavadinimas</t>
  </si>
  <si>
    <t>7</t>
  </si>
  <si>
    <t>PAFT 172.1 papunktyje nurodyta fiksuotoji norma</t>
  </si>
  <si>
    <t>Iš viso:</t>
  </si>
  <si>
    <t>Prašomas finansavimas, Eur</t>
  </si>
  <si>
    <t>Poveiklės pavadinimas</t>
  </si>
  <si>
    <t>Iš viso tiesioginių išlaidų:</t>
  </si>
  <si>
    <t>Iš viso TIESIOGINIŲ projekto išlaidų:</t>
  </si>
  <si>
    <t>Iš viso TIESIOGINIŲ išlaidų:</t>
  </si>
  <si>
    <t>Tiesioginių išlaidų suma, Eur</t>
  </si>
  <si>
    <t>Netiesioginių išlaidų norma  nurodoma lape „Suvestinė“</t>
  </si>
  <si>
    <t>PROJEKTO BIUDŽETAS (tiesioginės+netiesioginės):</t>
  </si>
  <si>
    <t>Iš viso tinkamų (tiesioginės+netiesioginės) finansuoti išlaidų:</t>
  </si>
  <si>
    <t>NETIESIOGINĖS išlaidos</t>
  </si>
  <si>
    <r>
      <t xml:space="preserve">Pasirinkite netiesioginių išlaidų normą
</t>
    </r>
    <r>
      <rPr>
        <sz val="9"/>
        <color theme="1"/>
        <rFont val="Verdana"/>
        <family val="2"/>
      </rPr>
      <t>(0 proc. arba 7 proc.)</t>
    </r>
  </si>
  <si>
    <r>
      <rPr>
        <b/>
        <sz val="9"/>
        <rFont val="Verdana"/>
        <family val="2"/>
      </rPr>
      <t>NETIESIOGINĖS</t>
    </r>
    <r>
      <rPr>
        <sz val="9"/>
        <rFont val="Verdana"/>
        <family val="2"/>
      </rPr>
      <t xml:space="preserve"> išlaidos pagal fiksuotąją projekto išlaidų normą</t>
    </r>
  </si>
  <si>
    <t>Vardas, pavardė</t>
  </si>
  <si>
    <t>Pareigos</t>
  </si>
  <si>
    <t>Darbo užmokesčio valandinis įkainis, Eur/ val.</t>
  </si>
  <si>
    <t>Bendras valandų skaičius projekte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</si>
  <si>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</si>
  <si>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</si>
  <si>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</si>
  <si>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</si>
  <si>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</si>
  <si>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</si>
  <si>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</si>
  <si>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</si>
  <si>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</si>
  <si>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</si>
  <si>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Komandiruotės trukmė:</t>
  </si>
  <si>
    <t>dienos</t>
  </si>
  <si>
    <t>Vykstančių asmenų skaičius:</t>
  </si>
  <si>
    <t>asmuo/asmenys</t>
  </si>
  <si>
    <t>Komandiruotės šalis:</t>
  </si>
  <si>
    <t>Komandiruotės pavadinimas</t>
  </si>
  <si>
    <t>naktys</t>
  </si>
  <si>
    <t>Išlaidų pagrindimo dokumentų pavadinimas, data ir Nr., skaičiavimų paaiškinimas</t>
  </si>
  <si>
    <t>Netiesioginių išlaidų suma, Eur</t>
  </si>
  <si>
    <t>Bendra suma (tiesioginės+netiesioginės), Eur</t>
  </si>
  <si>
    <t>Visos lentelės užsipildo automatiškai, pildomi tik žaliai pažymėti langeliai</t>
  </si>
  <si>
    <t xml:space="preserve">Komandiruotės pavadinimas </t>
  </si>
  <si>
    <t>Išlaidų pagrindimo dokumentas ir (arba) įkainio apskaičiavimo paaiškinimas*</t>
  </si>
  <si>
    <t>* buhalterinė pažyma apie praėjusių 3–6 mėnesių darbo užmokestį ir (arba) Valstybės duomenų agentūros duomenys apie gaunamus darbo užmokesčius einant panašias pareigas</t>
  </si>
  <si>
    <t>Regionas:</t>
  </si>
  <si>
    <t>Sostinės regionas</t>
  </si>
  <si>
    <t>Vidurio ir vakarų Lietuvos regionas</t>
  </si>
  <si>
    <t>Finansavimo intensyvumas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</si>
  <si>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</si>
  <si>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</si>
  <si>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</si>
  <si>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</si>
  <si>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</si>
  <si>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</si>
  <si>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</si>
  <si>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</si>
  <si>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</si>
  <si>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</si>
  <si>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Afganistano Islamo Respublika</t>
  </si>
  <si>
    <t>Airija</t>
  </si>
  <si>
    <t>Albanijos Respublika</t>
  </si>
  <si>
    <t>Alžyro Liaudies Demokratinė Respublika</t>
  </si>
  <si>
    <t>Andoros Kunigaikštystė</t>
  </si>
  <si>
    <t>Angolos Respublika</t>
  </si>
  <si>
    <t>Argentinos Respublika</t>
  </si>
  <si>
    <t>Armėnijos Respublika</t>
  </si>
  <si>
    <t>Australija</t>
  </si>
  <si>
    <t>Austrijos Respublika</t>
  </si>
  <si>
    <t>Azerbaidžano Respublika</t>
  </si>
  <si>
    <t>Bahamų Sandrauga</t>
  </si>
  <si>
    <t>Bahreino Karalystė</t>
  </si>
  <si>
    <t>Baltarusijos Respublika</t>
  </si>
  <si>
    <t>Bangladešo Liaudies Respublika</t>
  </si>
  <si>
    <t>Belgijos Karalystė</t>
  </si>
  <si>
    <t>Bosnija ir Hercegovina</t>
  </si>
  <si>
    <t>Botsvanos Respublika</t>
  </si>
  <si>
    <t>Brazilijos Federacinė Respublika</t>
  </si>
  <si>
    <t>Brunėjaus Darusalamas</t>
  </si>
  <si>
    <t>Bulgarijos Respublika</t>
  </si>
  <si>
    <t>Burkina Fasas</t>
  </si>
  <si>
    <t>Butano Karalystė</t>
  </si>
  <si>
    <t>Čekijos Respublika</t>
  </si>
  <si>
    <t>Čilės Respublika</t>
  </si>
  <si>
    <t>Danijos Karalystė</t>
  </si>
  <si>
    <t>Dramblio Kaulo Kranto Respublika</t>
  </si>
  <si>
    <t>Egipto Arabų Respublika</t>
  </si>
  <si>
    <t>Ekvadoro Respublika</t>
  </si>
  <si>
    <t>Estijos Respublika</t>
  </si>
  <si>
    <t>Etiopijos Federacinė Demokratinė Respublika</t>
  </si>
  <si>
    <t>Filipinų Respublika</t>
  </si>
  <si>
    <t>Ganos Respublika</t>
  </si>
  <si>
    <t>Graikijos Respublika</t>
  </si>
  <si>
    <t>Gvatemalos Respublika</t>
  </si>
  <si>
    <t>Indijos Respublika</t>
  </si>
  <si>
    <t>Indonezijos Respublika</t>
  </si>
  <si>
    <t>Irako Respublika</t>
  </si>
  <si>
    <t>Irano Islamo Respublika</t>
  </si>
  <si>
    <t>Islandijos Respublika</t>
  </si>
  <si>
    <t>Ispanijos Karalystė</t>
  </si>
  <si>
    <t>Italijos Respublika</t>
  </si>
  <si>
    <t>Izraelio Valstybė</t>
  </si>
  <si>
    <t>Ypatingasis Administracinis Kinijos Regionas Honkongas</t>
  </si>
  <si>
    <t>Ypatingasis Administracinis Kinijos Regionas Makao</t>
  </si>
  <si>
    <t>Japonija</t>
  </si>
  <si>
    <t>Jemeno Respublika</t>
  </si>
  <si>
    <t>Jordanijos Hašimitų Karalystė</t>
  </si>
  <si>
    <t>Juodkalnija</t>
  </si>
  <si>
    <t>Kambodžos Karalystė</t>
  </si>
  <si>
    <t>Kanada</t>
  </si>
  <si>
    <t>Kataro Valstybė</t>
  </si>
  <si>
    <t>Kazachstano Respublika</t>
  </si>
  <si>
    <t>Kenijos Respublika</t>
  </si>
  <si>
    <t>Kinijos Liaudies Respublika</t>
  </si>
  <si>
    <t>Kipro Respublika</t>
  </si>
  <si>
    <t>Kirgizijos Respublika</t>
  </si>
  <si>
    <t>Kolumbijos Respublika</t>
  </si>
  <si>
    <t>Kongo Demokratinė Respublika</t>
  </si>
  <si>
    <t>Korėjos Respublika</t>
  </si>
  <si>
    <t>Korėjos Liaudies Demokratinė Respublika</t>
  </si>
  <si>
    <t>Kosovo Respublika</t>
  </si>
  <si>
    <t>Kosta Rikos Respublika</t>
  </si>
  <si>
    <t>Kroatijos Respublika</t>
  </si>
  <si>
    <t>Kubos Respublika</t>
  </si>
  <si>
    <t>Kuveito Valstybė</t>
  </si>
  <si>
    <t>Laoso Liaudies Demokratinė Respublika</t>
  </si>
  <si>
    <t>Latvijos Respublika</t>
  </si>
  <si>
    <t>Lenkijos Respublika</t>
  </si>
  <si>
    <t>Lesoto Karalystė</t>
  </si>
  <si>
    <t>Libano Respublika</t>
  </si>
  <si>
    <t>Liberijos Respublika</t>
  </si>
  <si>
    <t>Libijos Valstybė</t>
  </si>
  <si>
    <t>Lichtenšteino Kunigaikštystė</t>
  </si>
  <si>
    <t>Liuksemburgo Didžioji Hercogystė</t>
  </si>
  <si>
    <t>Madagaskaro Respublika</t>
  </si>
  <si>
    <t>Malaizija</t>
  </si>
  <si>
    <t>Malavio Respublika</t>
  </si>
  <si>
    <t>Maldyvų Respublika</t>
  </si>
  <si>
    <t>Malio Respublika</t>
  </si>
  <si>
    <t>Maltos Respublika</t>
  </si>
  <si>
    <t>Maroko Karalystė</t>
  </si>
  <si>
    <t>Mauricijaus Respublika</t>
  </si>
  <si>
    <t>Mauritanijos Islamo Respublika</t>
  </si>
  <si>
    <t>Meksikos Jungtinės Valstijos</t>
  </si>
  <si>
    <t>Mianmaro Sąjungos Respublika</t>
  </si>
  <si>
    <t>Moldovos Respublika</t>
  </si>
  <si>
    <t>Monako Kunigaikštystė</t>
  </si>
  <si>
    <t>Mongolija</t>
  </si>
  <si>
    <t>Mozambiko Respublika</t>
  </si>
  <si>
    <t>Namibijos Respublika</t>
  </si>
  <si>
    <t>Naujoji Zelandija</t>
  </si>
  <si>
    <t>Nepalo Federacinė Demokratinė Respublika</t>
  </si>
  <si>
    <t>Nigerijos Federacinė Respublika</t>
  </si>
  <si>
    <t>Nyderlandų Karalystė</t>
  </si>
  <si>
    <t>Norvegijos Karalystė</t>
  </si>
  <si>
    <t>Omano Sultonatas</t>
  </si>
  <si>
    <t>Pakistano Islamo Respublika</t>
  </si>
  <si>
    <t>Panamos Respublika</t>
  </si>
  <si>
    <t>Papua Naujosios Gvinėjos Nepriklausomoji Valstybė</t>
  </si>
  <si>
    <t>Peru Respublika</t>
  </si>
  <si>
    <t>Pietų Afrikos Respublika</t>
  </si>
  <si>
    <t>Pietų Sudano Respublika</t>
  </si>
  <si>
    <t>Portugalijos Respublika</t>
  </si>
  <si>
    <t>Puerto Rikas</t>
  </si>
  <si>
    <t>Ruandos Respublika</t>
  </si>
  <si>
    <t>Rumunija</t>
  </si>
  <si>
    <t>Rusijos Federacija</t>
  </si>
  <si>
    <t>Sakartvelas</t>
  </si>
  <si>
    <t>San Marino Respublika</t>
  </si>
  <si>
    <t>Saudo Arabijos Karalystė</t>
  </si>
  <si>
    <t>Seišelių Respublika</t>
  </si>
  <si>
    <t>Senegalo Respublika</t>
  </si>
  <si>
    <t>Sent Kitsas ir Nevis</t>
  </si>
  <si>
    <t>Serbijos Respublika</t>
  </si>
  <si>
    <t>Singapūro Respublika</t>
  </si>
  <si>
    <t>Sirijos Arabų Respublika</t>
  </si>
  <si>
    <t>Slovakijos Respublika</t>
  </si>
  <si>
    <t>Slovėnijos Respublika</t>
  </si>
  <si>
    <t>Sudano Respublika</t>
  </si>
  <si>
    <t>Suomijos Respublika</t>
  </si>
  <si>
    <t>Šiaurės Makedonijos Respublika</t>
  </si>
  <si>
    <t>Šri Lankos Demokratinė Socialistinė Respublika</t>
  </si>
  <si>
    <t>Švedijos Karalystė</t>
  </si>
  <si>
    <t>Šveicarijos Konfederacija</t>
  </si>
  <si>
    <t>Tadžikistano Respublika</t>
  </si>
  <si>
    <t>Tailando Karalystė</t>
  </si>
  <si>
    <t>Taivanas</t>
  </si>
  <si>
    <t>Tanzanijos Jungtinė Respublika</t>
  </si>
  <si>
    <t>Tuniso Respublika</t>
  </si>
  <si>
    <t>Turkijos Respublika</t>
  </si>
  <si>
    <t>Turkmėnistanas</t>
  </si>
  <si>
    <t>Ugandos Respublika</t>
  </si>
  <si>
    <t>Ukraina</t>
  </si>
  <si>
    <t>Urugvajaus Rytų Respublika</t>
  </si>
  <si>
    <t>Uzbekistano Respublika</t>
  </si>
  <si>
    <t>Vatikano Miesto Valstybė</t>
  </si>
  <si>
    <t>Venesuelos Bolivaro Respublika</t>
  </si>
  <si>
    <t>Vengrija</t>
  </si>
  <si>
    <t>Vietnamo Socialistinė Respublika</t>
  </si>
  <si>
    <t>Vokietijos Federacinė Respublika</t>
  </si>
  <si>
    <t>Zambijos Respublika</t>
  </si>
  <si>
    <t>Zimbabvės Respublika</t>
  </si>
  <si>
    <t>Kitos valstybės</t>
  </si>
  <si>
    <t>Jungtinė Didžiosios Britanijos ir Šiaurės Airijos Karalystė (išskyrus Londoną)</t>
  </si>
  <si>
    <t>Londonas</t>
  </si>
  <si>
    <t>Jungtinės Amerikos Valstijos (išskyrus Niujorką, Los Andželą ir San Fransiską)</t>
  </si>
  <si>
    <t>Niujorkas, Los Andželas ir San Fransiskas</t>
  </si>
  <si>
    <t>Jungtiniai Arabų Emyratai (išskyrus Dubajų)</t>
  </si>
  <si>
    <t>Dubajus</t>
  </si>
  <si>
    <t>Prancūzijos Respublika (išskyrus Paryžių)</t>
  </si>
  <si>
    <t>Paryžius</t>
  </si>
  <si>
    <t>1 dienos dienpinigių dydis (eurais)</t>
  </si>
  <si>
    <t>Los Andželas ir San Fransiskas</t>
  </si>
  <si>
    <t>Gyvenamojo ploto nuomos išlaidų 1 dienos norma
(eurais)</t>
  </si>
  <si>
    <t>Valstybės, miestai</t>
  </si>
  <si>
    <r>
      <rPr>
        <b/>
        <sz val="9"/>
        <color theme="1"/>
        <rFont val="Verdana"/>
        <family val="2"/>
        <charset val="186"/>
      </rPr>
      <t xml:space="preserve">Dienpinigų ir gyvenamojo plotonuomos normos, </t>
    </r>
    <r>
      <rPr>
        <sz val="9"/>
        <color theme="1"/>
        <rFont val="Verdana"/>
        <family val="2"/>
        <charset val="186"/>
      </rPr>
      <t xml:space="preserve">
patvirtintos Lietuvos Respublikos Vyriausybės 2004 m. balandžio 29 d. nutarimu Nr. 526 „Dėl dienpinigių ir kitų komandiruočių išlaidų apmokėjimo“
Galioja nuo 2024-05-15</t>
    </r>
  </si>
  <si>
    <t>1 lentelė: Mokymų veiklos išlaidos pagal poveikles</t>
  </si>
  <si>
    <t>Mokymų veikla</t>
  </si>
  <si>
    <t>2 lentelė: Mokymų veikos išlaidos pagal PFSA 11.25 punktą</t>
  </si>
  <si>
    <t>Neįgalieji VVL</t>
  </si>
  <si>
    <r>
      <t xml:space="preserve">Kad galėtumėte pasirinkti dartuotojus, pirmiausia užpildykite </t>
    </r>
    <r>
      <rPr>
        <b/>
        <sz val="9"/>
        <color rgb="FFC00000"/>
        <rFont val="Verdana"/>
        <family val="2"/>
        <charset val="186"/>
      </rPr>
      <t>lapą „Mokytojai“</t>
    </r>
  </si>
  <si>
    <t>Darbo užmokesčio išlaidos mokytojams (projekto vykdytojo darbuotojams) už valandas, kurias mokytojai dalyvauja mokyme (moko)</t>
  </si>
  <si>
    <t>Mokytojų tiesiogiai su projektu susijusios kelionių, apgyvendinimo išlaidos</t>
  </si>
  <si>
    <t>Mokomų asmenų tiesiogiai su projektu susijusios kelionių į užsienio valstybes ir apgyvendinimo šiose valstybėse išlaidos</t>
  </si>
  <si>
    <t>Išlaidos tiesiogiai su projektu susijusioms medžiagoms ir reikmenims, kurie priskiriami trumpalaikiam turtui, įsigyti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</si>
  <si>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</si>
  <si>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</si>
  <si>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</si>
  <si>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</si>
  <si>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</si>
  <si>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</si>
  <si>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</si>
  <si>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</si>
  <si>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</si>
  <si>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</si>
  <si>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Su mokymų veikla susijusios konsultacinių (mokymų organizavimo ir vykdymo) paslaugų išlaidos</t>
  </si>
  <si>
    <t>Mokymai, kuriems skirtos konkrečios išlaidos</t>
  </si>
  <si>
    <t>Mokymų veikla neįgaliesiems  arba nepalankias sąlygas darbo rinkoje turintiems asmenims (VVL)</t>
  </si>
  <si>
    <t xml:space="preserve">INFORMACIJA APIE MOKYTOJAMS PRISKAITYTĄ IR IŠMOKĖTĄ DARBO UŽMOKESTĮ     </t>
  </si>
  <si>
    <r>
      <t xml:space="preserve">Žemiau esančioje lentelėje įrašykite </t>
    </r>
    <r>
      <rPr>
        <b/>
        <sz val="10"/>
        <color theme="1"/>
        <rFont val="Verdana"/>
        <family val="2"/>
        <charset val="186"/>
      </rPr>
      <t>projekto vykdytojo</t>
    </r>
    <r>
      <rPr>
        <sz val="10"/>
        <color theme="1"/>
        <rFont val="Verdana"/>
        <family val="2"/>
        <charset val="186"/>
      </rPr>
      <t xml:space="preserve"> darbuotojus, kurie ves mokymus.</t>
    </r>
  </si>
  <si>
    <t>Lietuvos Respublika</t>
  </si>
  <si>
    <t>fgxjsgj</t>
  </si>
  <si>
    <t>fgjfsg</t>
  </si>
  <si>
    <t>gfs</t>
  </si>
  <si>
    <t>gjsfsj</t>
  </si>
  <si>
    <t>gjsf</t>
  </si>
  <si>
    <t>gjfgjfsj</t>
  </si>
  <si>
    <t>gjfsjgfs</t>
  </si>
  <si>
    <t>fgj</t>
  </si>
  <si>
    <t>gfjfj</t>
  </si>
  <si>
    <t>jfgsjf</t>
  </si>
  <si>
    <t>jfsjf</t>
  </si>
  <si>
    <t>fgjfs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</si>
</sst>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8"/>
      <name val="Calibri"/>
      <family val="2"/>
      <charset val="186"/>
      <scheme val="minor"/>
    </font>
    <font>
      <sz val="9"/>
      <name val="Verdana"/>
      <family val="2"/>
    </font>
    <font>
      <b/>
      <sz val="9"/>
      <color theme="1"/>
      <name val="Verdana"/>
      <family val="2"/>
      <charset val="186"/>
    </font>
    <font>
      <sz val="10"/>
      <color theme="1"/>
      <name val="Verdana"/>
      <family val="2"/>
      <charset val="186"/>
    </font>
    <font>
      <sz val="9"/>
      <color theme="1"/>
      <name val="Verdana"/>
      <family val="2"/>
      <charset val="186"/>
    </font>
    <font>
      <b/>
      <sz val="9"/>
      <color rgb="FFC00000"/>
      <name val="Verdana"/>
      <family val="2"/>
    </font>
    <font>
      <b/>
      <sz val="9"/>
      <color rgb="FF000000"/>
      <name val="Verdana"/>
      <family val="2"/>
    </font>
    <font>
      <b/>
      <sz val="9"/>
      <name val="Verdana"/>
      <family val="2"/>
    </font>
    <font>
      <b/>
      <sz val="10"/>
      <color theme="1"/>
      <name val="Verdana"/>
      <family val="2"/>
      <charset val="186"/>
    </font>
    <font>
      <b/>
      <sz val="10"/>
      <name val="Verdana"/>
      <family val="2"/>
      <charset val="186"/>
    </font>
    <font>
      <sz val="9"/>
      <color rgb="FFC00000"/>
      <name val="Verdana"/>
      <family val="2"/>
      <charset val="186"/>
    </font>
    <font>
      <sz val="9"/>
      <name val="Verdana"/>
      <family val="2"/>
      <charset val="186"/>
    </font>
    <font>
      <b/>
      <sz val="9"/>
      <color rgb="FFC00000"/>
      <name val="Verdana"/>
      <family val="2"/>
      <charset val="186"/>
    </font>
    <font>
      <sz val="9"/>
      <color rgb="FFFF0000"/>
      <name val="Verdana"/>
      <family val="2"/>
      <charset val="186"/>
    </font>
    <font>
      <sz val="10"/>
      <color rgb="FFFF0000"/>
      <name val="Verdan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9"/>
      <color rgb="FF000000"/>
      <name val="Verdan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18" fillId="0" borderId="0" xfId="0" applyFont="1"/>
    <xf numFmtId="9" fontId="0" fillId="0" borderId="0" xfId="0" applyNumberFormat="1"/>
    <xf numFmtId="0" fontId="8" fillId="2" borderId="0" xfId="0" applyFont="1" applyFill="1" applyAlignment="1">
      <alignment horizontal="left" vertical="center"/>
    </xf>
    <xf numFmtId="0" fontId="2" fillId="2" borderId="0" xfId="0" applyFont="1" applyFill="1"/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4" fontId="2" fillId="0" borderId="4" xfId="0" applyNumberFormat="1" applyFont="1" applyBorder="1" applyAlignment="1">
      <alignment horizontal="center" vertical="center"/>
    </xf>
    <xf numFmtId="4" fontId="2" fillId="2" borderId="0" xfId="0" applyNumberFormat="1" applyFont="1" applyFill="1"/>
    <xf numFmtId="0" fontId="2" fillId="2" borderId="4" xfId="0" applyFont="1" applyFill="1" applyBorder="1" applyAlignment="1">
      <alignment horizontal="left" vertical="center" wrapText="1"/>
    </xf>
    <xf numFmtId="4" fontId="1" fillId="4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right" vertical="center"/>
    </xf>
    <xf numFmtId="49" fontId="1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4" fillId="2" borderId="0" xfId="0" applyFont="1" applyFill="1"/>
    <xf numFmtId="0" fontId="7" fillId="0" borderId="4" xfId="0" applyFont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 wrapText="1"/>
    </xf>
    <xf numFmtId="10" fontId="1" fillId="3" borderId="4" xfId="0" applyNumberFormat="1" applyFont="1" applyFill="1" applyBorder="1" applyAlignment="1">
      <alignment horizontal="center" vertical="center"/>
    </xf>
    <xf numFmtId="4" fontId="8" fillId="2" borderId="12" xfId="0" applyNumberFormat="1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vertical="center" wrapText="1"/>
    </xf>
    <xf numFmtId="4" fontId="2" fillId="2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5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17" fillId="2" borderId="0" xfId="0" applyFont="1" applyFill="1"/>
    <xf numFmtId="49" fontId="11" fillId="5" borderId="14" xfId="0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/>
    </xf>
    <xf numFmtId="49" fontId="6" fillId="3" borderId="9" xfId="0" applyNumberFormat="1" applyFont="1" applyFill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49" fontId="6" fillId="2" borderId="14" xfId="0" applyNumberFormat="1" applyFont="1" applyFill="1" applyBorder="1" applyAlignment="1">
      <alignment horizontal="center" vertical="center"/>
    </xf>
    <xf numFmtId="49" fontId="6" fillId="3" borderId="14" xfId="0" applyNumberFormat="1" applyFont="1" applyFill="1" applyBorder="1" applyAlignment="1">
      <alignment horizontal="left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left" vertical="top"/>
    </xf>
    <xf numFmtId="0" fontId="7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49" fontId="16" fillId="2" borderId="0" xfId="0" applyNumberFormat="1" applyFont="1" applyFill="1" applyAlignment="1">
      <alignment wrapText="1"/>
    </xf>
    <xf numFmtId="49" fontId="7" fillId="2" borderId="0" xfId="0" applyNumberFormat="1" applyFont="1" applyFill="1" applyAlignment="1">
      <alignment horizontal="left" wrapText="1"/>
    </xf>
    <xf numFmtId="0" fontId="5" fillId="3" borderId="0" xfId="0" applyFont="1" applyFill="1" applyAlignment="1">
      <alignment horizontal="left" vertical="top"/>
    </xf>
    <xf numFmtId="9" fontId="5" fillId="3" borderId="0" xfId="0" applyNumberFormat="1" applyFont="1" applyFill="1" applyAlignment="1">
      <alignment horizontal="center" vertical="top"/>
    </xf>
    <xf numFmtId="49" fontId="7" fillId="2" borderId="0" xfId="0" applyNumberFormat="1" applyFont="1" applyFill="1" applyAlignment="1">
      <alignment wrapText="1"/>
    </xf>
    <xf numFmtId="9" fontId="7" fillId="2" borderId="0" xfId="0" applyNumberFormat="1" applyFont="1" applyFill="1" applyAlignment="1">
      <alignment horizontal="center" wrapText="1"/>
    </xf>
    <xf numFmtId="0" fontId="16" fillId="2" borderId="0" xfId="0" applyFont="1" applyFill="1"/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/>
    </xf>
    <xf numFmtId="4" fontId="7" fillId="4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 wrapText="1"/>
    </xf>
    <xf numFmtId="0" fontId="7" fillId="2" borderId="0" xfId="0" applyFont="1" applyFill="1" applyAlignment="1">
      <alignment vertical="top" wrapText="1"/>
    </xf>
    <xf numFmtId="49" fontId="7" fillId="5" borderId="4" xfId="0" applyNumberFormat="1" applyFont="1" applyFill="1" applyBorder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4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0" fontId="5" fillId="2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center" vertical="top" wrapText="1"/>
    </xf>
    <xf numFmtId="3" fontId="5" fillId="2" borderId="4" xfId="0" applyNumberFormat="1" applyFont="1" applyFill="1" applyBorder="1" applyAlignment="1">
      <alignment horizontal="center" vertical="top"/>
    </xf>
    <xf numFmtId="4" fontId="5" fillId="2" borderId="4" xfId="0" applyNumberFormat="1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right"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center" vertical="top" wrapText="1"/>
    </xf>
    <xf numFmtId="3" fontId="7" fillId="2" borderId="4" xfId="0" applyNumberFormat="1" applyFont="1" applyFill="1" applyBorder="1" applyAlignment="1">
      <alignment horizontal="center" vertical="top"/>
    </xf>
    <xf numFmtId="4" fontId="7" fillId="2" borderId="4" xfId="0" applyNumberFormat="1" applyFont="1" applyFill="1" applyBorder="1" applyAlignment="1">
      <alignment horizontal="center" vertical="top"/>
    </xf>
    <xf numFmtId="0" fontId="5" fillId="2" borderId="0" xfId="0" applyFont="1" applyFill="1" applyAlignment="1">
      <alignment horizontal="right" vertical="top" wrapText="1"/>
    </xf>
    <xf numFmtId="1" fontId="7" fillId="3" borderId="9" xfId="0" applyNumberFormat="1" applyFont="1" applyFill="1" applyBorder="1" applyAlignment="1">
      <alignment vertical="top" wrapText="1"/>
    </xf>
    <xf numFmtId="0" fontId="14" fillId="2" borderId="0" xfId="0" applyFont="1" applyFill="1"/>
    <xf numFmtId="0" fontId="5" fillId="2" borderId="1" xfId="0" applyFont="1" applyFill="1" applyBorder="1" applyAlignment="1">
      <alignment horizontal="right" vertical="top" wrapText="1"/>
    </xf>
    <xf numFmtId="0" fontId="7" fillId="3" borderId="4" xfId="0" applyFont="1" applyFill="1" applyBorder="1" applyAlignment="1">
      <alignment horizontal="center" vertical="top" wrapText="1"/>
    </xf>
    <xf numFmtId="3" fontId="7" fillId="3" borderId="4" xfId="0" applyNumberFormat="1" applyFont="1" applyFill="1" applyBorder="1" applyAlignment="1">
      <alignment horizontal="center" vertical="top"/>
    </xf>
    <xf numFmtId="4" fontId="7" fillId="3" borderId="4" xfId="0" applyNumberFormat="1" applyFont="1" applyFill="1" applyBorder="1" applyAlignment="1">
      <alignment horizontal="center" vertical="top"/>
    </xf>
    <xf numFmtId="0" fontId="7" fillId="3" borderId="6" xfId="0" applyFont="1" applyFill="1" applyBorder="1" applyAlignment="1">
      <alignment vertical="top" wrapText="1"/>
    </xf>
    <xf numFmtId="0" fontId="7" fillId="3" borderId="4" xfId="0" applyFont="1" applyFill="1" applyBorder="1" applyAlignment="1">
      <alignment vertical="top" wrapText="1"/>
    </xf>
    <xf numFmtId="0" fontId="7" fillId="0" borderId="2" xfId="0" applyFont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4" fontId="7" fillId="4" borderId="4" xfId="0" applyNumberFormat="1" applyFont="1" applyFill="1" applyBorder="1" applyAlignment="1">
      <alignment horizontal="left" vertical="top" wrapText="1"/>
    </xf>
    <xf numFmtId="0" fontId="7" fillId="0" borderId="3" xfId="0" applyFont="1" applyBorder="1" applyAlignment="1">
      <alignment vertical="center" wrapText="1"/>
    </xf>
    <xf numFmtId="49" fontId="7" fillId="2" borderId="10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center" vertical="center"/>
    </xf>
    <xf numFmtId="4" fontId="5" fillId="4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3" borderId="4" xfId="0" applyFont="1" applyFill="1" applyBorder="1" applyAlignment="1">
      <alignment horizontal="left" vertical="center" wrapText="1"/>
    </xf>
    <xf numFmtId="4" fontId="7" fillId="3" borderId="7" xfId="0" applyNumberFormat="1" applyFont="1" applyFill="1" applyBorder="1" applyAlignment="1">
      <alignment horizontal="left" vertical="top" wrapText="1"/>
    </xf>
    <xf numFmtId="4" fontId="7" fillId="3" borderId="8" xfId="0" applyNumberFormat="1" applyFont="1" applyFill="1" applyBorder="1" applyAlignment="1">
      <alignment horizontal="left" vertical="top" wrapText="1"/>
    </xf>
    <xf numFmtId="4" fontId="7" fillId="3" borderId="9" xfId="0" applyNumberFormat="1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49" fontId="7" fillId="2" borderId="7" xfId="0" applyNumberFormat="1" applyFont="1" applyFill="1" applyBorder="1" applyAlignment="1">
      <alignment horizontal="center" vertical="top"/>
    </xf>
    <xf numFmtId="49" fontId="7" fillId="2" borderId="8" xfId="0" applyNumberFormat="1" applyFont="1" applyFill="1" applyBorder="1" applyAlignment="1">
      <alignment horizontal="center" vertical="top"/>
    </xf>
    <xf numFmtId="49" fontId="7" fillId="2" borderId="9" xfId="0" applyNumberFormat="1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left" vertical="top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49" fontId="5" fillId="4" borderId="5" xfId="0" applyNumberFormat="1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horizontal="right" vertical="center"/>
    </xf>
    <xf numFmtId="49" fontId="5" fillId="4" borderId="6" xfId="0" applyNumberFormat="1" applyFont="1" applyFill="1" applyBorder="1" applyAlignment="1">
      <alignment horizontal="right" vertical="center"/>
    </xf>
    <xf numFmtId="49" fontId="7" fillId="4" borderId="5" xfId="0" applyNumberFormat="1" applyFont="1" applyFill="1" applyBorder="1" applyAlignment="1">
      <alignment horizontal="right" vertical="center"/>
    </xf>
    <xf numFmtId="49" fontId="7" fillId="4" borderId="2" xfId="0" applyNumberFormat="1" applyFont="1" applyFill="1" applyBorder="1" applyAlignment="1">
      <alignment horizontal="right" vertical="center"/>
    </xf>
    <xf numFmtId="49" fontId="7" fillId="4" borderId="6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10" fontId="7" fillId="5" borderId="5" xfId="0" applyNumberFormat="1" applyFont="1" applyFill="1" applyBorder="1" applyAlignment="1">
      <alignment horizontal="center" vertical="center" wrapText="1"/>
    </xf>
    <xf numFmtId="10" fontId="7" fillId="5" borderId="2" xfId="0" applyNumberFormat="1" applyFont="1" applyFill="1" applyBorder="1" applyAlignment="1">
      <alignment horizontal="center" vertical="center"/>
    </xf>
    <xf numFmtId="10" fontId="7" fillId="5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right" vertical="center"/>
    </xf>
    <xf numFmtId="49" fontId="1" fillId="4" borderId="6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left"/>
    </xf>
    <xf numFmtId="0" fontId="6" fillId="0" borderId="16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</cellXfs>
  <cellStyles count="1">
    <cellStyle name="Įprastas" xfId="0" builtinId="0"/>
  </cellStyles>
  <dxfs count="4">
    <dxf>
      <font>
        <color rgb="FFC00000"/>
      </font>
      <fill>
        <patternFill>
          <bgColor rgb="FFFFCCCC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2</xdr:row>
      <xdr:rowOff>30480</xdr:rowOff>
    </xdr:from>
    <xdr:to>
      <xdr:col>1</xdr:col>
      <xdr:colOff>643890</xdr:colOff>
      <xdr:row>3</xdr:row>
      <xdr:rowOff>111621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31747"/>
            </a:ext>
            <a:ext uri="{FF2B5EF4-FFF2-40B4-BE49-F238E27FC236}">
              <a16:creationId xmlns:a16="http://schemas.microsoft.com/office/drawing/2014/main" id="{90A7C6E2-7CF8-4E61-A9A6-AC117859978D}"/>
            </a:ext>
          </a:extLst>
        </xdr:cNvPr>
        <xdr:cNvSpPr/>
      </xdr:nvSpPr>
      <xdr:spPr bwMode="auto">
        <a:xfrm>
          <a:off x="22860" y="30480"/>
          <a:ext cx="990600" cy="3124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3CE0-D01E-4AB4-9DE4-47B483D8657C}">
  <dimension ref="A1:I28"/>
  <sheetViews>
    <sheetView zoomScale="115" zoomScaleNormal="115" workbookViewId="0">
      <selection activeCell="E17" sqref="E17:E18"/>
    </sheetView>
  </sheetViews>
  <sheetFormatPr defaultColWidth="9.109375" defaultRowHeight="11.4" x14ac:dyDescent="0.2"/>
  <cols>
    <col min="1" max="1" width="5.88671875" style="4" customWidth="1"/>
    <col min="2" max="2" width="74.21875" style="4" customWidth="1"/>
    <col min="3" max="3" width="18.21875" style="6" customWidth="1"/>
    <col min="4" max="4" width="17.109375" style="6" customWidth="1"/>
    <col min="5" max="5" width="18" style="6" customWidth="1"/>
    <col min="6" max="6" width="14.88671875" style="6" customWidth="1"/>
    <col min="7" max="7" width="14.77734375" style="4" customWidth="1"/>
    <col min="8" max="8" width="14.88671875" style="4" customWidth="1"/>
    <col min="9" max="9" width="12.6640625" style="4" customWidth="1"/>
    <col min="10" max="10" width="13.33203125" style="4" customWidth="1"/>
    <col min="11" max="16384" width="9.109375" style="4"/>
  </cols>
  <sheetData>
    <row r="1" spans="1:9" ht="13.8" customHeight="1" x14ac:dyDescent="0.2">
      <c r="A1" s="3" t="s">
        <v>96</v>
      </c>
      <c r="C1" s="5"/>
      <c r="D1" s="5"/>
    </row>
    <row r="2" spans="1:9" x14ac:dyDescent="0.2">
      <c r="A2" s="7"/>
      <c r="B2" s="5"/>
      <c r="C2" s="5"/>
      <c r="D2" s="5"/>
    </row>
    <row r="3" spans="1:9" ht="14.4" customHeight="1" x14ac:dyDescent="0.2">
      <c r="A3" s="168" t="s">
        <v>271</v>
      </c>
      <c r="B3" s="168"/>
      <c r="C3" s="168"/>
      <c r="D3" s="168"/>
      <c r="E3" s="8"/>
      <c r="F3" s="8"/>
    </row>
    <row r="4" spans="1:9" ht="35.4" customHeight="1" x14ac:dyDescent="0.2">
      <c r="A4" s="9" t="s">
        <v>2</v>
      </c>
      <c r="B4" s="9" t="s">
        <v>61</v>
      </c>
      <c r="C4" s="10" t="s">
        <v>65</v>
      </c>
      <c r="D4" s="10" t="s">
        <v>94</v>
      </c>
      <c r="E4" s="10" t="s">
        <v>95</v>
      </c>
      <c r="F4" s="11" t="s">
        <v>60</v>
      </c>
    </row>
    <row r="5" spans="1:9" ht="24" customHeight="1" x14ac:dyDescent="0.2">
      <c r="A5" s="12">
        <v>1</v>
      </c>
      <c r="B5" s="13" t="str">
        <f>'1'!C1</f>
        <v>Mokymų veikla</v>
      </c>
      <c r="C5" s="14">
        <f>'1'!$G$6</f>
        <v>0</v>
      </c>
      <c r="D5" s="14">
        <f>'1'!$G$122</f>
        <v>0</v>
      </c>
      <c r="E5" s="14">
        <f>'1'!$G$124</f>
        <v>0</v>
      </c>
      <c r="F5" s="14">
        <f>'1'!$H$124</f>
        <v>0</v>
      </c>
      <c r="G5" s="15"/>
    </row>
    <row r="6" spans="1:9" ht="23.4" customHeight="1" x14ac:dyDescent="0.2">
      <c r="A6" s="12">
        <v>2</v>
      </c>
      <c r="B6" s="16" t="str">
        <f>'2'!C1</f>
        <v>Mokymų veikla neįgaliesiems  arba nepalankias sąlygas darbo rinkoje turintiems asmenims (VVL)</v>
      </c>
      <c r="C6" s="14" t="e">
        <f>'2'!$G$6</f>
        <v>#VALUE!</v>
      </c>
      <c r="D6" s="14" t="e">
        <f>'2'!$G$122</f>
        <v>#VALUE!</v>
      </c>
      <c r="E6" s="14" t="e">
        <f>'2'!$G$124</f>
        <v>#VALUE!</v>
      </c>
      <c r="F6" s="14" t="e">
        <f>'2'!$H$124</f>
        <v>#VALUE!</v>
      </c>
      <c r="I6" s="15"/>
    </row>
    <row r="7" spans="1:9" ht="25.05" customHeight="1" x14ac:dyDescent="0.2">
      <c r="A7" s="169" t="s">
        <v>59</v>
      </c>
      <c r="B7" s="170"/>
      <c r="C7" s="17" t="e">
        <f>SUM(C5:C6)</f>
        <v>#VALUE!</v>
      </c>
      <c r="D7" s="17" t="e">
        <f>SUM(D5:D6)</f>
        <v>#VALUE!</v>
      </c>
      <c r="E7" s="17" t="e">
        <f>SUM(E5:E6)</f>
        <v>#VALUE!</v>
      </c>
      <c r="F7" s="17" t="e">
        <f>SUM(F5:F6)</f>
        <v>#VALUE!</v>
      </c>
      <c r="I7" s="15"/>
    </row>
    <row r="8" spans="1:9" x14ac:dyDescent="0.2">
      <c r="A8" s="18"/>
      <c r="B8" s="18"/>
      <c r="C8" s="19"/>
      <c r="D8" s="19"/>
      <c r="E8" s="20"/>
      <c r="F8" s="20"/>
    </row>
    <row r="9" spans="1:9" ht="12" customHeight="1" x14ac:dyDescent="0.2">
      <c r="A9" s="171" t="s">
        <v>273</v>
      </c>
      <c r="B9" s="171"/>
      <c r="C9" s="171"/>
      <c r="D9" s="171"/>
      <c r="E9" s="21"/>
      <c r="F9" s="21"/>
    </row>
    <row r="10" spans="1:9" ht="34.799999999999997" customHeight="1" x14ac:dyDescent="0.2">
      <c r="A10" s="11" t="s">
        <v>2</v>
      </c>
      <c r="B10" s="22" t="s">
        <v>3</v>
      </c>
      <c r="C10" s="11" t="s">
        <v>65</v>
      </c>
      <c r="D10" s="11" t="s">
        <v>60</v>
      </c>
    </row>
    <row r="11" spans="1:9" ht="25.05" customHeight="1" x14ac:dyDescent="0.2">
      <c r="A11" s="23" t="s">
        <v>8</v>
      </c>
      <c r="B11" s="24" t="str">
        <f>'1'!B7</f>
        <v>Darbo užmokesčio išlaidos mokytojams (projekto vykdytojo darbuotojams) už valandas, kurias mokytojai dalyvauja mokyme (moko)</v>
      </c>
      <c r="C11" s="14">
        <f>'1'!G7+'2'!G7</f>
        <v>0</v>
      </c>
      <c r="D11" s="14">
        <f>'1'!H7+'2'!H7</f>
        <v>0</v>
      </c>
      <c r="G11" s="25"/>
    </row>
    <row r="12" spans="1:9" ht="25.05" customHeight="1" x14ac:dyDescent="0.2">
      <c r="A12" s="23" t="s">
        <v>19</v>
      </c>
      <c r="B12" s="24" t="str">
        <f>'1'!B28</f>
        <v>Mokytojų tiesiogiai su projektu susijusios kelionių, apgyvendinimo išlaidos</v>
      </c>
      <c r="C12" s="14">
        <f>'1'!G28+'2'!G28</f>
        <v>0</v>
      </c>
      <c r="D12" s="14">
        <f>'1'!H28+'2'!H28</f>
        <v>0</v>
      </c>
      <c r="G12" s="25"/>
    </row>
    <row r="13" spans="1:9" ht="25.05" customHeight="1" x14ac:dyDescent="0.2">
      <c r="A13" s="23" t="s">
        <v>24</v>
      </c>
      <c r="B13" s="26" t="str">
        <f>'1'!B53</f>
        <v>Mokomų asmenų tiesiogiai su projektu susijusios kelionių į užsienio valstybes ir apgyvendinimo šiose valstybėse išlaidos</v>
      </c>
      <c r="C13" s="14">
        <f>'1'!G53+'2'!G53</f>
        <v>0</v>
      </c>
      <c r="D13" s="14">
        <f>'1'!H53+'2'!H53</f>
        <v>0</v>
      </c>
    </row>
    <row r="14" spans="1:9" ht="25.05" customHeight="1" x14ac:dyDescent="0.2">
      <c r="A14" s="23" t="s">
        <v>29</v>
      </c>
      <c r="B14" s="26" t="str">
        <f>'1'!B78</f>
        <v>Išlaidos tiesiogiai su projektu susijusioms medžiagoms ir reikmenims, kurie priskiriami trumpalaikiam turtui, įsigyti</v>
      </c>
      <c r="C14" s="14" t="e">
        <f>'1'!G78+'2'!G78</f>
        <v>#VALUE!</v>
      </c>
      <c r="D14" s="14" t="e">
        <f>'1'!H78+'2'!H78</f>
        <v>#VALUE!</v>
      </c>
    </row>
    <row r="15" spans="1:9" ht="25.05" customHeight="1" x14ac:dyDescent="0.2">
      <c r="A15" s="23" t="s">
        <v>40</v>
      </c>
      <c r="B15" s="26" t="str">
        <f>'1'!B99</f>
        <v>Su mokymų veikla susijusios konsultacinių (mokymų organizavimo ir vykdymo) paslaugų išlaidos</v>
      </c>
      <c r="C15" s="14" t="e">
        <f>'1'!G99+'2'!G99</f>
        <v>#VALUE!</v>
      </c>
      <c r="D15" s="14" t="e">
        <f>'1'!H99+'2'!H99</f>
        <v>#VALUE!</v>
      </c>
    </row>
    <row r="16" spans="1:9" ht="25.05" customHeight="1" x14ac:dyDescent="0.2">
      <c r="A16" s="169" t="s">
        <v>64</v>
      </c>
      <c r="B16" s="170"/>
      <c r="C16" s="17" t="e">
        <f>SUM(C11:C15)</f>
        <v>#VALUE!</v>
      </c>
      <c r="D16" s="17" t="e">
        <f>SUM(D11:D15)</f>
        <v>#VALUE!</v>
      </c>
    </row>
    <row r="17" spans="1:7" x14ac:dyDescent="0.2">
      <c r="A17" s="27"/>
      <c r="B17" s="28"/>
      <c r="C17" s="29"/>
      <c r="D17" s="30"/>
    </row>
    <row r="18" spans="1:7" ht="22.2" customHeight="1" x14ac:dyDescent="0.2">
      <c r="A18" s="27"/>
      <c r="B18" s="31" t="s">
        <v>70</v>
      </c>
      <c r="C18" s="32"/>
      <c r="D18" s="33" t="str">
        <f>IF(C18&gt;7%,"DĖMESIO! Neteisioginių išlaidų norma negali viršyti 7 proc.","")</f>
        <v/>
      </c>
    </row>
    <row r="19" spans="1:7" x14ac:dyDescent="0.2">
      <c r="A19" s="27"/>
      <c r="B19" s="28"/>
      <c r="C19" s="29"/>
      <c r="D19" s="34"/>
    </row>
    <row r="20" spans="1:7" ht="21.6" customHeight="1" x14ac:dyDescent="0.2">
      <c r="A20" s="35" t="s">
        <v>57</v>
      </c>
      <c r="B20" s="36" t="s">
        <v>71</v>
      </c>
      <c r="C20" s="37" t="e">
        <f>'1'!G122+'2'!G122</f>
        <v>#VALUE!</v>
      </c>
      <c r="D20" s="37" t="e">
        <f>'1'!H122+'2'!H122</f>
        <v>#VALUE!</v>
      </c>
    </row>
    <row r="21" spans="1:7" x14ac:dyDescent="0.2">
      <c r="C21" s="4"/>
      <c r="D21" s="4"/>
      <c r="E21" s="38"/>
    </row>
    <row r="22" spans="1:7" ht="25.05" customHeight="1" x14ac:dyDescent="0.2">
      <c r="A22" s="169" t="s">
        <v>67</v>
      </c>
      <c r="B22" s="170"/>
      <c r="C22" s="17" t="e">
        <f>SUM(C16,C20)</f>
        <v>#VALUE!</v>
      </c>
      <c r="D22" s="17" t="e">
        <f>SUM(D16,D20)</f>
        <v>#VALUE!</v>
      </c>
      <c r="E22" s="3" t="e">
        <f>IF(D22&lt;15000,"DĖMESIO, finansavimo suma negali būti mažesnė nei 15.000,00 Eur","")</f>
        <v>#VALUE!</v>
      </c>
    </row>
    <row r="23" spans="1:7" x14ac:dyDescent="0.2">
      <c r="A23" s="39"/>
      <c r="B23" s="39"/>
      <c r="C23" s="40"/>
      <c r="D23" s="40"/>
      <c r="E23" s="3" t="e">
        <f>IF(D22&gt;300000,"DĖMESIO, finansavimo suma negali būti didesnė nei 300.000,00 Eur","")</f>
        <v>#VALUE!</v>
      </c>
      <c r="F23" s="40"/>
    </row>
    <row r="24" spans="1:7" x14ac:dyDescent="0.2">
      <c r="A24" s="39"/>
      <c r="B24" s="39"/>
      <c r="C24" s="40"/>
      <c r="D24" s="40"/>
      <c r="E24" s="3"/>
      <c r="F24" s="40"/>
    </row>
    <row r="26" spans="1:7" x14ac:dyDescent="0.2">
      <c r="G26" s="25"/>
    </row>
    <row r="27" spans="1:7" ht="43.2" customHeight="1" x14ac:dyDescent="0.2">
      <c r="C27" s="5"/>
      <c r="E27" s="167"/>
      <c r="F27" s="167"/>
      <c r="G27" s="25"/>
    </row>
    <row r="28" spans="1:7" x14ac:dyDescent="0.2">
      <c r="G28" s="25"/>
    </row>
  </sheetData>
  <sheetProtection algorithmName="SHA-512" hashValue="D9+lyzvIDIceu8kyrdHyIKxIjtVYP8mjdOlJ18f1pPpUQefw0GiQVVt7pr7g+/97OXQo44LqAnwLIAI1iqSgmw==" saltValue="FUUUZAd+FwrPQolmZVKo8g==" spinCount="100000" sheet="1" formatColumns="0" formatRows="0" insertHyperlinks="0"/>
  <protectedRanges>
    <protectedRange sqref="C18" name="Diapazonas1"/>
  </protectedRanges>
  <mergeCells count="6">
    <mergeCell ref="E27:F27"/>
    <mergeCell ref="A3:D3"/>
    <mergeCell ref="A7:B7"/>
    <mergeCell ref="A22:B22"/>
    <mergeCell ref="A16:B16"/>
    <mergeCell ref="A9:D9"/>
  </mergeCells>
  <phoneticPr fontId="3" type="noConversion"/>
  <conditionalFormatting sqref="A5:C6 C5:F7 E8:F8 C11:D17">
    <cfRule type="cellIs" dxfId="3" priority="8" operator="equal">
      <formula>0</formula>
    </cfRule>
  </conditionalFormatting>
  <conditionalFormatting sqref="C22:D22">
    <cfRule type="cellIs" dxfId="2" priority="6" operator="equal">
      <formula>0</formula>
    </cfRule>
  </conditionalFormatting>
  <conditionalFormatting sqref="D18 C19:D20">
    <cfRule type="cellIs" dxfId="1" priority="12" operator="equal">
      <formula>0</formula>
    </cfRule>
  </conditionalFormatting>
  <conditionalFormatting sqref="D22">
    <cfRule type="cellIs" dxfId="0" priority="1" operator="notBetween">
      <formula>15000</formula>
      <formula>300000</formula>
    </cfRule>
  </conditionalFormatting>
  <dataValidations count="1">
    <dataValidation type="list" operator="lessThanOrEqual" allowBlank="1" showInputMessage="1" showErrorMessage="1" sqref="C18" xr:uid="{B445C273-7C81-40C1-9FA7-3B4229B2E343}">
      <formula1>"0%,7%"</formula1>
    </dataValidation>
  </dataValidations>
  <pageMargins left="0.7" right="0.7" top="0.75" bottom="0.75" header="0.3" footer="0.3"/>
  <pageSetup paperSize="9" scale="59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081C7-ED61-4516-9E00-5506B26BD882}">
  <sheetPr>
    <tabColor theme="9"/>
  </sheetPr>
  <dimension ref="A2:F27"/>
  <sheetViews>
    <sheetView topLeftCell="A4" zoomScaleNormal="100" workbookViewId="0">
      <selection activeCell="E7" sqref="E7:E8"/>
    </sheetView>
  </sheetViews>
  <sheetFormatPr defaultColWidth="8.88671875" defaultRowHeight="12.6" x14ac:dyDescent="0.2"/>
  <cols>
    <col min="1" max="1" width="8.88671875" style="48"/>
    <col min="2" max="2" width="38.5546875" style="48" customWidth="1"/>
    <col min="3" max="3" width="39.88671875" style="48" customWidth="1"/>
    <col min="4" max="4" width="17" style="48" customWidth="1"/>
    <col min="5" max="5" width="19.6640625" style="48" customWidth="1"/>
    <col min="6" max="6" width="60.33203125" style="48" customWidth="1"/>
    <col min="7" max="16384" width="8.88671875" style="48"/>
  </cols>
  <sheetData>
    <row r="2" spans="1:6" x14ac:dyDescent="0.2">
      <c r="A2" s="172" t="s">
        <v>293</v>
      </c>
      <c r="B2" s="172"/>
      <c r="C2" s="172"/>
      <c r="D2" s="172"/>
      <c r="E2" s="172"/>
      <c r="F2" s="172"/>
    </row>
    <row r="4" spans="1:6" x14ac:dyDescent="0.2">
      <c r="A4" s="173" t="s">
        <v>294</v>
      </c>
      <c r="B4" s="173"/>
      <c r="C4" s="173"/>
      <c r="D4" s="173"/>
      <c r="E4" s="173"/>
      <c r="F4" s="173"/>
    </row>
    <row r="5" spans="1:6" x14ac:dyDescent="0.2">
      <c r="A5" s="49"/>
      <c r="B5" s="49"/>
      <c r="C5" s="49"/>
      <c r="D5" s="49"/>
      <c r="E5" s="49"/>
      <c r="F5" s="50"/>
    </row>
    <row r="6" spans="1:6" ht="51" customHeight="1" thickBot="1" x14ac:dyDescent="0.25">
      <c r="A6" s="51" t="s">
        <v>2</v>
      </c>
      <c r="B6" s="52" t="s">
        <v>72</v>
      </c>
      <c r="C6" s="52" t="s">
        <v>73</v>
      </c>
      <c r="D6" s="52" t="s">
        <v>75</v>
      </c>
      <c r="E6" s="53" t="s">
        <v>74</v>
      </c>
      <c r="F6" s="54" t="s">
        <v>98</v>
      </c>
    </row>
    <row r="7" spans="1:6" x14ac:dyDescent="0.2">
      <c r="A7" s="55" t="s">
        <v>9</v>
      </c>
      <c r="B7" s="56"/>
      <c r="C7" s="56"/>
      <c r="D7" s="57">
        <f ca="1">SUMIF('1'!B$8:B$223,Mokytojai!B7,'1'!E$8:E$27)</f>
        <v>0</v>
      </c>
      <c r="E7" s="58"/>
      <c r="F7" s="59"/>
    </row>
    <row r="8" spans="1:6" x14ac:dyDescent="0.2">
      <c r="A8" s="60" t="s">
        <v>10</v>
      </c>
      <c r="B8" s="56"/>
      <c r="C8" s="61"/>
      <c r="D8" s="57">
        <f ca="1">SUMIF('1'!B$8:B$223,Mokytojai!B8,'1'!E$8:E$27)</f>
        <v>0</v>
      </c>
      <c r="E8" s="58"/>
      <c r="F8" s="62"/>
    </row>
    <row r="9" spans="1:6" x14ac:dyDescent="0.2">
      <c r="A9" s="60" t="s">
        <v>11</v>
      </c>
      <c r="B9" s="56"/>
      <c r="C9" s="56"/>
      <c r="D9" s="57">
        <f ca="1">SUMIF('1'!B$8:B$223,Mokytojai!B9,'1'!E$8:E$27)</f>
        <v>0</v>
      </c>
      <c r="E9" s="58"/>
      <c r="F9" s="62"/>
    </row>
    <row r="10" spans="1:6" x14ac:dyDescent="0.2">
      <c r="A10" s="60" t="s">
        <v>12</v>
      </c>
      <c r="B10" s="56"/>
      <c r="C10" s="61"/>
      <c r="D10" s="57">
        <f ca="1">SUMIF('1'!B$8:B$223,Mokytojai!B10,'1'!E$8:E$27)</f>
        <v>0</v>
      </c>
      <c r="E10" s="58"/>
      <c r="F10" s="62"/>
    </row>
    <row r="11" spans="1:6" x14ac:dyDescent="0.2">
      <c r="A11" s="60" t="s">
        <v>13</v>
      </c>
      <c r="B11" s="56"/>
      <c r="C11" s="56"/>
      <c r="D11" s="57">
        <f ca="1">SUMIF('1'!B$8:B$223,Mokytojai!B11,'1'!E$8:E$27)</f>
        <v>0</v>
      </c>
      <c r="E11" s="58"/>
      <c r="F11" s="62"/>
    </row>
    <row r="12" spans="1:6" x14ac:dyDescent="0.2">
      <c r="A12" s="60" t="s">
        <v>14</v>
      </c>
      <c r="B12" s="56"/>
      <c r="C12" s="61"/>
      <c r="D12" s="57">
        <f ca="1">SUMIF('1'!B$8:B$223,Mokytojai!B12,'1'!E$8:E$27)</f>
        <v>0</v>
      </c>
      <c r="E12" s="58"/>
      <c r="F12" s="62"/>
    </row>
    <row r="13" spans="1:6" x14ac:dyDescent="0.2">
      <c r="A13" s="60" t="s">
        <v>15</v>
      </c>
      <c r="B13" s="56"/>
      <c r="C13" s="56"/>
      <c r="D13" s="57">
        <f ca="1">SUMIF('1'!B$8:B$223,Mokytojai!B13,'1'!E$8:E$27)</f>
        <v>0</v>
      </c>
      <c r="E13" s="58"/>
      <c r="F13" s="62"/>
    </row>
    <row r="14" spans="1:6" x14ac:dyDescent="0.2">
      <c r="A14" s="60" t="s">
        <v>16</v>
      </c>
      <c r="B14" s="56"/>
      <c r="C14" s="61"/>
      <c r="D14" s="57">
        <f ca="1">SUMIF('1'!B$8:B$223,Mokytojai!B14,'1'!E$8:E$27)</f>
        <v>0</v>
      </c>
      <c r="E14" s="58"/>
      <c r="F14" s="62"/>
    </row>
    <row r="15" spans="1:6" x14ac:dyDescent="0.2">
      <c r="A15" s="60" t="s">
        <v>17</v>
      </c>
      <c r="B15" s="56"/>
      <c r="C15" s="56"/>
      <c r="D15" s="57">
        <f ca="1">SUMIF('1'!B$8:B$223,Mokytojai!B15,'1'!E$8:E$27)</f>
        <v>0</v>
      </c>
      <c r="E15" s="58"/>
      <c r="F15" s="62"/>
    </row>
    <row r="16" spans="1:6" x14ac:dyDescent="0.2">
      <c r="A16" s="60" t="s">
        <v>18</v>
      </c>
      <c r="B16" s="56"/>
      <c r="C16" s="61"/>
      <c r="D16" s="57">
        <f ca="1">SUMIF('1'!B$8:B$223,Mokytojai!B16,'1'!E$8:E$27)</f>
        <v>0</v>
      </c>
      <c r="E16" s="58"/>
      <c r="F16" s="62"/>
    </row>
    <row r="17" spans="1:6" x14ac:dyDescent="0.2">
      <c r="A17" s="60" t="s">
        <v>76</v>
      </c>
      <c r="B17" s="56"/>
      <c r="C17" s="56"/>
      <c r="D17" s="57">
        <f ca="1">SUMIF('1'!B$8:B$223,Mokytojai!B17,'1'!E$8:E$27)</f>
        <v>0</v>
      </c>
      <c r="E17" s="58"/>
      <c r="F17" s="62"/>
    </row>
    <row r="18" spans="1:6" x14ac:dyDescent="0.2">
      <c r="A18" s="60" t="s">
        <v>77</v>
      </c>
      <c r="B18" s="56"/>
      <c r="C18" s="61"/>
      <c r="D18" s="57">
        <f ca="1">SUMIF('1'!B$8:B$223,Mokytojai!B18,'1'!E$8:E$27)</f>
        <v>0</v>
      </c>
      <c r="E18" s="58"/>
      <c r="F18" s="62"/>
    </row>
    <row r="19" spans="1:6" x14ac:dyDescent="0.2">
      <c r="A19" s="60" t="s">
        <v>78</v>
      </c>
      <c r="B19" s="56"/>
      <c r="C19" s="56"/>
      <c r="D19" s="57">
        <f ca="1">SUMIF('1'!B$8:B$223,Mokytojai!B19,'1'!E$8:E$27)</f>
        <v>0</v>
      </c>
      <c r="E19" s="58"/>
      <c r="F19" s="62"/>
    </row>
    <row r="20" spans="1:6" x14ac:dyDescent="0.2">
      <c r="A20" s="60" t="s">
        <v>79</v>
      </c>
      <c r="B20" s="56"/>
      <c r="C20" s="61"/>
      <c r="D20" s="57">
        <f ca="1">SUMIF('1'!B$8:B$223,Mokytojai!B20,'1'!E$8:E$27)</f>
        <v>0</v>
      </c>
      <c r="E20" s="58"/>
      <c r="F20" s="62"/>
    </row>
    <row r="21" spans="1:6" x14ac:dyDescent="0.2">
      <c r="A21" s="60" t="s">
        <v>80</v>
      </c>
      <c r="B21" s="56"/>
      <c r="C21" s="56"/>
      <c r="D21" s="57">
        <f ca="1">SUMIF('1'!B$8:B$223,Mokytojai!B21,'1'!E$8:E$27)</f>
        <v>0</v>
      </c>
      <c r="E21" s="58"/>
      <c r="F21" s="62"/>
    </row>
    <row r="22" spans="1:6" x14ac:dyDescent="0.2">
      <c r="A22" s="60" t="s">
        <v>81</v>
      </c>
      <c r="B22" s="56"/>
      <c r="C22" s="61"/>
      <c r="D22" s="57">
        <f ca="1">SUMIF('1'!B$8:B$223,Mokytojai!B22,'1'!E$8:E$27)</f>
        <v>0</v>
      </c>
      <c r="E22" s="58"/>
      <c r="F22" s="62"/>
    </row>
    <row r="23" spans="1:6" x14ac:dyDescent="0.2">
      <c r="A23" s="60" t="s">
        <v>82</v>
      </c>
      <c r="B23" s="56"/>
      <c r="C23" s="56"/>
      <c r="D23" s="57">
        <f ca="1">SUMIF('1'!B$8:B$223,Mokytojai!B23,'1'!E$8:E$27)</f>
        <v>0</v>
      </c>
      <c r="E23" s="58"/>
      <c r="F23" s="62"/>
    </row>
    <row r="24" spans="1:6" x14ac:dyDescent="0.2">
      <c r="A24" s="60" t="s">
        <v>83</v>
      </c>
      <c r="B24" s="56"/>
      <c r="C24" s="61"/>
      <c r="D24" s="57">
        <f ca="1">SUMIF('1'!B$8:B$223,Mokytojai!B24,'1'!E$8:E$27)</f>
        <v>0</v>
      </c>
      <c r="E24" s="58"/>
      <c r="F24" s="62"/>
    </row>
    <row r="25" spans="1:6" x14ac:dyDescent="0.2">
      <c r="A25" s="60" t="s">
        <v>84</v>
      </c>
      <c r="B25" s="56"/>
      <c r="C25" s="56"/>
      <c r="D25" s="57">
        <f ca="1">SUMIF('1'!B$8:B$223,Mokytojai!B25,'1'!E$8:E$27)</f>
        <v>0</v>
      </c>
      <c r="E25" s="58"/>
      <c r="F25" s="62"/>
    </row>
    <row r="26" spans="1:6" ht="13.2" thickBot="1" x14ac:dyDescent="0.25">
      <c r="A26" s="63" t="s">
        <v>85</v>
      </c>
      <c r="B26" s="64"/>
      <c r="C26" s="64"/>
      <c r="D26" s="65">
        <f ca="1">SUMIF('1'!B$8:B$223,Mokytojai!B26,'1'!E$8:E$27)</f>
        <v>0</v>
      </c>
      <c r="E26" s="66"/>
      <c r="F26" s="67"/>
    </row>
    <row r="27" spans="1:6" ht="26.4" customHeight="1" x14ac:dyDescent="0.2">
      <c r="B27" s="174" t="s">
        <v>99</v>
      </c>
      <c r="C27" s="175"/>
      <c r="D27" s="175"/>
      <c r="E27" s="175"/>
      <c r="F27" s="175"/>
    </row>
  </sheetData>
  <sheetProtection algorithmName="SHA-512" hashValue="1q3Hgu/0aXeDDIUI+cMANYik8SWt15YMzgYCRkhQNyI6uAVALwOUr8CCCArLZfrzndASyQJAeS5kBF7Q3w3zTA==" saltValue="+413Rl7zKzrqbzEIYs9L/g==" spinCount="100000" sheet="1" formatColumns="0" formatRows="0" insertHyperlinks="0"/>
  <protectedRanges>
    <protectedRange sqref="B7:C26 E7:F26" name="Diapazonas1"/>
  </protectedRanges>
  <mergeCells count="3">
    <mergeCell ref="A2:F2"/>
    <mergeCell ref="A4:F4"/>
    <mergeCell ref="B27:F27"/>
  </mergeCells>
  <phoneticPr fontId="3" type="noConversion"/>
  <pageMargins left="0.7" right="0.7" top="0.75" bottom="0.75" header="0.3" footer="0.3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F0B75-640E-4474-9E2E-355CF76F1DB0}">
  <sheetPr>
    <tabColor theme="9"/>
  </sheetPr>
  <dimension ref="A1:L124"/>
  <sheetViews>
    <sheetView tabSelected="1" zoomScale="85" zoomScaleNormal="85" workbookViewId="0">
      <pane ySplit="5" topLeftCell="A99" activePane="bottomLeft" state="frozen"/>
      <selection pane="bottomLeft" activeCell="J103" sqref="I100:J103"/>
    </sheetView>
  </sheetViews>
  <sheetFormatPr defaultColWidth="9.109375" defaultRowHeight="11.4" x14ac:dyDescent="0.2"/>
  <cols>
    <col min="1" max="1" width="4.88671875" style="42" bestFit="1" customWidth="1"/>
    <col min="2" max="2" width="26.109375" style="42" customWidth="1"/>
    <col min="3" max="3" width="36.88671875" style="42" customWidth="1"/>
    <col min="4" max="4" width="13.5546875" style="42" customWidth="1"/>
    <col min="5" max="5" width="10.6640625" style="42" customWidth="1"/>
    <col min="6" max="6" width="12.5546875" style="42" customWidth="1"/>
    <col min="7" max="7" width="24.44140625" style="42" customWidth="1"/>
    <col min="8" max="8" width="14" style="42" customWidth="1"/>
    <col min="9" max="9" width="37.77734375" style="42" customWidth="1"/>
    <col min="10" max="10" width="36.77734375" style="42" customWidth="1"/>
    <col min="11" max="11" width="6.33203125" style="42" customWidth="1"/>
    <col min="12" max="12" width="22.33203125" style="42" bestFit="1" customWidth="1"/>
    <col min="13" max="13" width="15.33203125" style="42" bestFit="1" customWidth="1"/>
    <col min="14" max="14" width="15.109375" style="42" bestFit="1" customWidth="1"/>
    <col min="15" max="15" width="11.6640625" style="42" customWidth="1"/>
    <col min="16" max="16" width="11.33203125" style="42" bestFit="1" customWidth="1"/>
    <col min="17" max="17" width="16.44140625" style="42" customWidth="1"/>
    <col min="18" max="18" width="18.5546875" style="42" customWidth="1"/>
    <col min="19" max="19" width="21" style="42" bestFit="1" customWidth="1"/>
    <col min="20" max="20" width="1.6640625" style="42" bestFit="1" customWidth="1"/>
    <col min="21" max="16384" width="9.109375" style="42"/>
  </cols>
  <sheetData>
    <row r="1" spans="1:11" ht="12.75" customHeight="1" x14ac:dyDescent="0.2">
      <c r="A1" s="149" t="s">
        <v>0</v>
      </c>
      <c r="B1" s="149"/>
      <c r="C1" s="150" t="s">
        <v>272</v>
      </c>
      <c r="D1" s="150"/>
      <c r="E1" s="70"/>
      <c r="F1" s="71"/>
      <c r="G1" s="72"/>
      <c r="H1" s="72"/>
      <c r="I1" s="72"/>
      <c r="J1" s="72"/>
      <c r="K1" s="73"/>
    </row>
    <row r="2" spans="1:11" ht="12.75" customHeight="1" x14ac:dyDescent="0.2">
      <c r="A2" s="68"/>
      <c r="B2" s="68" t="s">
        <v>100</v>
      </c>
      <c r="C2" s="74"/>
      <c r="D2" s="69"/>
      <c r="E2" s="71"/>
      <c r="F2" s="71"/>
      <c r="G2" s="72"/>
      <c r="H2" s="72"/>
      <c r="I2" s="72"/>
      <c r="J2" s="72"/>
      <c r="K2" s="73"/>
    </row>
    <row r="3" spans="1:11" x14ac:dyDescent="0.2">
      <c r="A3" s="68"/>
      <c r="B3" s="68" t="s">
        <v>1</v>
      </c>
      <c r="C3" s="75">
        <v>0.5</v>
      </c>
      <c r="D3" s="76"/>
      <c r="E3" s="76"/>
      <c r="F3" s="76"/>
      <c r="G3" s="68"/>
      <c r="H3" s="77"/>
      <c r="I3" s="77"/>
      <c r="J3" s="76"/>
      <c r="K3" s="73"/>
    </row>
    <row r="4" spans="1:11" x14ac:dyDescent="0.2">
      <c r="E4" s="78"/>
    </row>
    <row r="5" spans="1:11" ht="34.200000000000003" x14ac:dyDescent="0.2">
      <c r="A5" s="79" t="s">
        <v>2</v>
      </c>
      <c r="B5" s="151" t="s">
        <v>3</v>
      </c>
      <c r="C5" s="151"/>
      <c r="D5" s="79" t="s">
        <v>4</v>
      </c>
      <c r="E5" s="79" t="s">
        <v>5</v>
      </c>
      <c r="F5" s="79" t="s">
        <v>6</v>
      </c>
      <c r="G5" s="79" t="s">
        <v>7</v>
      </c>
      <c r="H5" s="79" t="s">
        <v>60</v>
      </c>
      <c r="I5" s="79" t="s">
        <v>291</v>
      </c>
      <c r="J5" s="80" t="s">
        <v>93</v>
      </c>
      <c r="K5" s="81"/>
    </row>
    <row r="6" spans="1:11" x14ac:dyDescent="0.2">
      <c r="A6" s="82"/>
      <c r="B6" s="152" t="s">
        <v>62</v>
      </c>
      <c r="C6" s="152"/>
      <c r="D6" s="152"/>
      <c r="E6" s="152"/>
      <c r="F6" s="152"/>
      <c r="G6" s="83">
        <f>G7+G28+G53+G78+G99</f>
        <v>0</v>
      </c>
      <c r="H6" s="83">
        <f>H7+H28+H53+H78+H99</f>
        <v>0</v>
      </c>
      <c r="I6" s="83"/>
      <c r="J6" s="84"/>
      <c r="K6" s="85"/>
    </row>
    <row r="7" spans="1:11" ht="36" customHeight="1" x14ac:dyDescent="0.2">
      <c r="A7" s="86" t="s">
        <v>8</v>
      </c>
      <c r="B7" s="140" t="s">
        <v>276</v>
      </c>
      <c r="C7" s="141"/>
      <c r="D7" s="141"/>
      <c r="E7" s="141"/>
      <c r="F7" s="142"/>
      <c r="G7" s="87">
        <f>SUM(G8:G27)</f>
        <v>0</v>
      </c>
      <c r="H7" s="87">
        <f>SUM(H8:H27)</f>
        <v>0</v>
      </c>
      <c r="I7" s="88"/>
      <c r="J7" s="89"/>
      <c r="K7" s="85"/>
    </row>
    <row r="8" spans="1:11" ht="11.4" customHeight="1" x14ac:dyDescent="0.2">
      <c r="A8" s="90" t="s">
        <v>9</v>
      </c>
      <c r="B8" s="91"/>
      <c r="C8" s="44" t="str">
        <f>IF(B8&gt;0,VLOOKUP(B8,Mokytojai!B$7:E$26,2,FALSE),"")</f>
        <v/>
      </c>
      <c r="D8" s="45" t="s">
        <v>42</v>
      </c>
      <c r="E8" s="92"/>
      <c r="F8" s="93">
        <f>IF(B8&gt;0,ROUND(VLOOKUP(B8,Mokytojai!B$7:E$26,4,FALSE),2),0)</f>
        <v>0</v>
      </c>
      <c r="G8" s="93">
        <f>IFERROR(ROUND(E8*F8,2),"0,00")</f>
        <v>0</v>
      </c>
      <c r="H8" s="93">
        <f>ROUND(G8*$C$3,2)</f>
        <v>0</v>
      </c>
      <c r="I8" s="94"/>
      <c r="J8" s="153" t="s">
        <v>275</v>
      </c>
      <c r="K8" s="85"/>
    </row>
    <row r="9" spans="1:11" x14ac:dyDescent="0.2">
      <c r="A9" s="90" t="s">
        <v>10</v>
      </c>
      <c r="B9" s="91"/>
      <c r="C9" s="44" t="str">
        <f>IF(B9&gt;0,VLOOKUP(B9,Mokytojai!B$7:E$26,2,FALSE),"")</f>
        <v/>
      </c>
      <c r="D9" s="45" t="s">
        <v>42</v>
      </c>
      <c r="E9" s="92"/>
      <c r="F9" s="93">
        <f>IF(B9&gt;0,ROUND(VLOOKUP(B9,Mokytojai!B$7:E$26,4,FALSE),2),0)</f>
        <v>0</v>
      </c>
      <c r="G9" s="93">
        <f t="shared" ref="G9:G27" si="0">IFERROR(ROUND(E9*F9,2),"0,00")</f>
        <v>0</v>
      </c>
      <c r="H9" s="93">
        <f>ROUND(G9*$C$3,2)</f>
        <v>0</v>
      </c>
      <c r="I9" s="94"/>
      <c r="J9" s="153"/>
      <c r="K9" s="85"/>
    </row>
    <row r="10" spans="1:11" x14ac:dyDescent="0.2">
      <c r="A10" s="90" t="s">
        <v>11</v>
      </c>
      <c r="B10" s="91"/>
      <c r="C10" s="44" t="str">
        <f>IF(B10&gt;0,VLOOKUP(B10,Mokytojai!B$7:E$26,2,FALSE),"")</f>
        <v/>
      </c>
      <c r="D10" s="45" t="s">
        <v>42</v>
      </c>
      <c r="E10" s="92"/>
      <c r="F10" s="93">
        <f>IF(B10&gt;0,ROUND(VLOOKUP(B10,Mokytojai!B$7:E$26,4,FALSE),2),0)</f>
        <v>0</v>
      </c>
      <c r="G10" s="93">
        <f t="shared" si="0"/>
        <v>0</v>
      </c>
      <c r="H10" s="93">
        <f t="shared" ref="H10:H27" si="1">ROUND(G10*$C$3,2)</f>
        <v>0</v>
      </c>
      <c r="I10" s="94"/>
      <c r="J10" s="153"/>
      <c r="K10" s="85"/>
    </row>
    <row r="11" spans="1:11" x14ac:dyDescent="0.2">
      <c r="A11" s="90" t="s">
        <v>12</v>
      </c>
      <c r="B11" s="91"/>
      <c r="C11" s="44" t="str">
        <f>IF(B11&gt;0,VLOOKUP(B11,Mokytojai!B$7:E$26,2,FALSE),"")</f>
        <v/>
      </c>
      <c r="D11" s="45" t="s">
        <v>42</v>
      </c>
      <c r="E11" s="92"/>
      <c r="F11" s="93">
        <f>IF(B11&gt;0,ROUND(VLOOKUP(B11,Mokytojai!B$7:E$26,4,FALSE),2),0)</f>
        <v>0</v>
      </c>
      <c r="G11" s="93">
        <f t="shared" si="0"/>
        <v>0</v>
      </c>
      <c r="H11" s="93">
        <f t="shared" si="1"/>
        <v>0</v>
      </c>
      <c r="I11" s="94"/>
      <c r="J11" s="153"/>
      <c r="K11" s="85"/>
    </row>
    <row r="12" spans="1:11" x14ac:dyDescent="0.2">
      <c r="A12" s="90" t="s">
        <v>13</v>
      </c>
      <c r="B12" s="91"/>
      <c r="C12" s="44" t="str">
        <f>IF(B12&gt;0,VLOOKUP(B12,Mokytojai!B$7:E$26,2,FALSE),"")</f>
        <v/>
      </c>
      <c r="D12" s="45" t="s">
        <v>42</v>
      </c>
      <c r="E12" s="92"/>
      <c r="F12" s="93">
        <f>IF(B12&gt;0,ROUND(VLOOKUP(B12,Mokytojai!B$7:E$26,4,FALSE),2),0)</f>
        <v>0</v>
      </c>
      <c r="G12" s="93">
        <f t="shared" si="0"/>
        <v>0</v>
      </c>
      <c r="H12" s="93">
        <f t="shared" si="1"/>
        <v>0</v>
      </c>
      <c r="I12" s="94"/>
      <c r="J12" s="95"/>
      <c r="K12" s="85"/>
    </row>
    <row r="13" spans="1:11" x14ac:dyDescent="0.2">
      <c r="A13" s="90" t="s">
        <v>14</v>
      </c>
      <c r="B13" s="91"/>
      <c r="C13" s="44" t="str">
        <f>IF(B13&gt;0,VLOOKUP(B13,Mokytojai!B$7:E$26,2,FALSE),"")</f>
        <v/>
      </c>
      <c r="D13" s="45" t="s">
        <v>42</v>
      </c>
      <c r="E13" s="92"/>
      <c r="F13" s="93">
        <f>IF(B13&gt;0,ROUND(VLOOKUP(B13,Mokytojai!B$7:E$26,4,FALSE),2),0)</f>
        <v>0</v>
      </c>
      <c r="G13" s="93">
        <f t="shared" si="0"/>
        <v>0</v>
      </c>
      <c r="H13" s="93">
        <f t="shared" si="1"/>
        <v>0</v>
      </c>
      <c r="I13" s="94"/>
      <c r="J13" s="95"/>
      <c r="K13" s="85"/>
    </row>
    <row r="14" spans="1:11" x14ac:dyDescent="0.2">
      <c r="A14" s="90" t="s">
        <v>15</v>
      </c>
      <c r="B14" s="91"/>
      <c r="C14" s="44" t="str">
        <f>IF(B14&gt;0,VLOOKUP(B14,Mokytojai!B$7:E$26,2,FALSE),"")</f>
        <v/>
      </c>
      <c r="D14" s="45" t="s">
        <v>42</v>
      </c>
      <c r="E14" s="92"/>
      <c r="F14" s="93">
        <f>IF(B14&gt;0,ROUND(VLOOKUP(B14,Mokytojai!B$7:E$26,4,FALSE),2),0)</f>
        <v>0</v>
      </c>
      <c r="G14" s="93">
        <f t="shared" si="0"/>
        <v>0</v>
      </c>
      <c r="H14" s="93">
        <f t="shared" si="1"/>
        <v>0</v>
      </c>
      <c r="I14" s="94"/>
      <c r="J14" s="95"/>
      <c r="K14" s="85"/>
    </row>
    <row r="15" spans="1:11" x14ac:dyDescent="0.2">
      <c r="A15" s="90" t="s">
        <v>16</v>
      </c>
      <c r="B15" s="91"/>
      <c r="C15" s="44" t="str">
        <f>IF(B15&gt;0,VLOOKUP(B15,Mokytojai!B$7:E$26,2,FALSE),"")</f>
        <v/>
      </c>
      <c r="D15" s="45" t="s">
        <v>42</v>
      </c>
      <c r="E15" s="92"/>
      <c r="F15" s="93">
        <f>IF(B15&gt;0,ROUND(VLOOKUP(B15,Mokytojai!B$7:E$26,4,FALSE),2),0)</f>
        <v>0</v>
      </c>
      <c r="G15" s="93">
        <f t="shared" si="0"/>
        <v>0</v>
      </c>
      <c r="H15" s="93">
        <f t="shared" si="1"/>
        <v>0</v>
      </c>
      <c r="I15" s="94"/>
      <c r="J15" s="95"/>
      <c r="K15" s="85"/>
    </row>
    <row r="16" spans="1:11" x14ac:dyDescent="0.2">
      <c r="A16" s="90" t="s">
        <v>17</v>
      </c>
      <c r="B16" s="91"/>
      <c r="C16" s="44" t="str">
        <f>IF(B16&gt;0,VLOOKUP(B16,Mokytojai!B$7:E$26,2,FALSE),"")</f>
        <v/>
      </c>
      <c r="D16" s="45" t="s">
        <v>42</v>
      </c>
      <c r="E16" s="92"/>
      <c r="F16" s="93">
        <f>IF(B16&gt;0,ROUND(VLOOKUP(B16,Mokytojai!B$7:E$26,4,FALSE),2),0)</f>
        <v>0</v>
      </c>
      <c r="G16" s="93">
        <f t="shared" si="0"/>
        <v>0</v>
      </c>
      <c r="H16" s="93">
        <f t="shared" si="1"/>
        <v>0</v>
      </c>
      <c r="I16" s="94"/>
      <c r="J16" s="95"/>
      <c r="K16" s="85"/>
    </row>
    <row r="17" spans="1:12" x14ac:dyDescent="0.2">
      <c r="A17" s="90" t="s">
        <v>18</v>
      </c>
      <c r="B17" s="91"/>
      <c r="C17" s="44" t="str">
        <f>IF(B17&gt;0,VLOOKUP(B17,Mokytojai!B$7:E$26,2,FALSE),"")</f>
        <v/>
      </c>
      <c r="D17" s="45" t="s">
        <v>42</v>
      </c>
      <c r="E17" s="92"/>
      <c r="F17" s="93">
        <f>IF(B17&gt;0,ROUND(VLOOKUP(B17,Mokytojai!B$7:E$26,4,FALSE),2),0)</f>
        <v>0</v>
      </c>
      <c r="G17" s="93">
        <f t="shared" si="0"/>
        <v>0</v>
      </c>
      <c r="H17" s="93">
        <f t="shared" si="1"/>
        <v>0</v>
      </c>
      <c r="I17" s="94"/>
      <c r="J17" s="95"/>
      <c r="K17" s="85"/>
    </row>
    <row r="18" spans="1:12" x14ac:dyDescent="0.2">
      <c r="A18" s="90" t="s">
        <v>76</v>
      </c>
      <c r="B18" s="91"/>
      <c r="C18" s="44" t="str">
        <f>IF(B18&gt;0,VLOOKUP(B18,Mokytojai!B$7:E$26,2,FALSE),"")</f>
        <v/>
      </c>
      <c r="D18" s="45" t="s">
        <v>42</v>
      </c>
      <c r="E18" s="92"/>
      <c r="F18" s="93">
        <f>IF(B18&gt;0,ROUND(VLOOKUP(B18,Mokytojai!B$7:E$26,4,FALSE),2),0)</f>
        <v>0</v>
      </c>
      <c r="G18" s="93">
        <f t="shared" si="0"/>
        <v>0</v>
      </c>
      <c r="H18" s="93">
        <f t="shared" si="1"/>
        <v>0</v>
      </c>
      <c r="I18" s="94"/>
      <c r="J18" s="95"/>
      <c r="K18" s="85"/>
    </row>
    <row r="19" spans="1:12" x14ac:dyDescent="0.2">
      <c r="A19" s="90" t="s">
        <v>77</v>
      </c>
      <c r="B19" s="91"/>
      <c r="C19" s="44" t="str">
        <f>IF(B19&gt;0,VLOOKUP(B19,Mokytojai!B$7:E$26,2,FALSE),"")</f>
        <v/>
      </c>
      <c r="D19" s="45" t="s">
        <v>42</v>
      </c>
      <c r="E19" s="92"/>
      <c r="F19" s="93">
        <f>IF(B19&gt;0,ROUND(VLOOKUP(B19,Mokytojai!B$7:E$26,4,FALSE),2),0)</f>
        <v>0</v>
      </c>
      <c r="G19" s="93">
        <f t="shared" si="0"/>
        <v>0</v>
      </c>
      <c r="H19" s="93">
        <f t="shared" si="1"/>
        <v>0</v>
      </c>
      <c r="I19" s="94"/>
      <c r="J19" s="95"/>
      <c r="K19" s="85"/>
    </row>
    <row r="20" spans="1:12" x14ac:dyDescent="0.2">
      <c r="A20" s="90" t="s">
        <v>78</v>
      </c>
      <c r="B20" s="91"/>
      <c r="C20" s="44" t="str">
        <f>IF(B20&gt;0,VLOOKUP(B20,Mokytojai!B$7:E$26,2,FALSE),"")</f>
        <v/>
      </c>
      <c r="D20" s="45" t="s">
        <v>42</v>
      </c>
      <c r="E20" s="92"/>
      <c r="F20" s="93">
        <f>IF(B20&gt;0,ROUND(VLOOKUP(B20,Mokytojai!B$7:E$26,4,FALSE),2),0)</f>
        <v>0</v>
      </c>
      <c r="G20" s="93">
        <f t="shared" si="0"/>
        <v>0</v>
      </c>
      <c r="H20" s="93">
        <f t="shared" si="1"/>
        <v>0</v>
      </c>
      <c r="I20" s="94"/>
      <c r="J20" s="95"/>
      <c r="K20" s="85"/>
    </row>
    <row r="21" spans="1:12" x14ac:dyDescent="0.2">
      <c r="A21" s="90" t="s">
        <v>79</v>
      </c>
      <c r="B21" s="91"/>
      <c r="C21" s="44" t="str">
        <f>IF(B21&gt;0,VLOOKUP(B21,Mokytojai!B$7:E$26,2,FALSE),"")</f>
        <v/>
      </c>
      <c r="D21" s="45" t="s">
        <v>42</v>
      </c>
      <c r="E21" s="92"/>
      <c r="F21" s="93">
        <f>IF(B21&gt;0,ROUND(VLOOKUP(B21,Mokytojai!B$7:E$26,4,FALSE),2),0)</f>
        <v>0</v>
      </c>
      <c r="G21" s="93">
        <f t="shared" si="0"/>
        <v>0</v>
      </c>
      <c r="H21" s="93">
        <f t="shared" si="1"/>
        <v>0</v>
      </c>
      <c r="I21" s="94"/>
      <c r="J21" s="95"/>
      <c r="K21" s="85"/>
    </row>
    <row r="22" spans="1:12" x14ac:dyDescent="0.2">
      <c r="A22" s="90" t="s">
        <v>80</v>
      </c>
      <c r="B22" s="91"/>
      <c r="C22" s="44" t="str">
        <f>IF(B22&gt;0,VLOOKUP(B22,Mokytojai!B$7:E$26,2,FALSE),"")</f>
        <v/>
      </c>
      <c r="D22" s="45" t="s">
        <v>42</v>
      </c>
      <c r="E22" s="92"/>
      <c r="F22" s="93">
        <f>IF(B22&gt;0,ROUND(VLOOKUP(B22,Mokytojai!B$7:E$26,4,FALSE),2),0)</f>
        <v>0</v>
      </c>
      <c r="G22" s="93">
        <f t="shared" si="0"/>
        <v>0</v>
      </c>
      <c r="H22" s="93">
        <f t="shared" si="1"/>
        <v>0</v>
      </c>
      <c r="I22" s="94"/>
      <c r="J22" s="95"/>
      <c r="K22" s="85"/>
    </row>
    <row r="23" spans="1:12" x14ac:dyDescent="0.2">
      <c r="A23" s="90" t="s">
        <v>81</v>
      </c>
      <c r="B23" s="91"/>
      <c r="C23" s="44" t="str">
        <f>IF(B23&gt;0,VLOOKUP(B23,Mokytojai!B$7:E$26,2,FALSE),"")</f>
        <v/>
      </c>
      <c r="D23" s="45" t="s">
        <v>42</v>
      </c>
      <c r="E23" s="92"/>
      <c r="F23" s="93">
        <f>IF(B23&gt;0,ROUND(VLOOKUP(B23,Mokytojai!B$7:E$26,4,FALSE),2),0)</f>
        <v>0</v>
      </c>
      <c r="G23" s="93">
        <f t="shared" si="0"/>
        <v>0</v>
      </c>
      <c r="H23" s="93">
        <f t="shared" si="1"/>
        <v>0</v>
      </c>
      <c r="I23" s="94"/>
      <c r="J23" s="95"/>
      <c r="K23" s="85"/>
    </row>
    <row r="24" spans="1:12" x14ac:dyDescent="0.2">
      <c r="A24" s="90" t="s">
        <v>82</v>
      </c>
      <c r="B24" s="91"/>
      <c r="C24" s="44" t="str">
        <f>IF(B24&gt;0,VLOOKUP(B24,Mokytojai!B$7:E$26,2,FALSE),"")</f>
        <v/>
      </c>
      <c r="D24" s="45" t="s">
        <v>42</v>
      </c>
      <c r="E24" s="92"/>
      <c r="F24" s="93">
        <f>IF(B24&gt;0,ROUND(VLOOKUP(B24,Mokytojai!B$7:E$26,4,FALSE),2),0)</f>
        <v>0</v>
      </c>
      <c r="G24" s="93">
        <f t="shared" si="0"/>
        <v>0</v>
      </c>
      <c r="H24" s="93">
        <f t="shared" si="1"/>
        <v>0</v>
      </c>
      <c r="I24" s="94"/>
      <c r="J24" s="95"/>
      <c r="K24" s="85"/>
    </row>
    <row r="25" spans="1:12" x14ac:dyDescent="0.2">
      <c r="A25" s="90" t="s">
        <v>83</v>
      </c>
      <c r="B25" s="91"/>
      <c r="C25" s="44" t="str">
        <f>IF(B25&gt;0,VLOOKUP(B25,Mokytojai!B$7:E$26,2,FALSE),"")</f>
        <v/>
      </c>
      <c r="D25" s="45" t="s">
        <v>42</v>
      </c>
      <c r="E25" s="92"/>
      <c r="F25" s="93">
        <f>IF(B25&gt;0,ROUND(VLOOKUP(B25,Mokytojai!B$7:E$26,4,FALSE),2),0)</f>
        <v>0</v>
      </c>
      <c r="G25" s="93">
        <f t="shared" si="0"/>
        <v>0</v>
      </c>
      <c r="H25" s="93">
        <f t="shared" si="1"/>
        <v>0</v>
      </c>
      <c r="I25" s="94"/>
      <c r="J25" s="95"/>
      <c r="K25" s="85"/>
    </row>
    <row r="26" spans="1:12" x14ac:dyDescent="0.2">
      <c r="A26" s="90" t="s">
        <v>84</v>
      </c>
      <c r="B26" s="91"/>
      <c r="C26" s="44" t="str">
        <f>IF(B26&gt;0,VLOOKUP(B26,Mokytojai!B$7:E$26,2,FALSE),"")</f>
        <v/>
      </c>
      <c r="D26" s="45" t="s">
        <v>42</v>
      </c>
      <c r="E26" s="92"/>
      <c r="F26" s="93">
        <f>IF(B26&gt;0,ROUND(VLOOKUP(B26,Mokytojai!B$7:E$26,4,FALSE),2),0)</f>
        <v>0</v>
      </c>
      <c r="G26" s="93">
        <f t="shared" si="0"/>
        <v>0</v>
      </c>
      <c r="H26" s="93">
        <f t="shared" si="1"/>
        <v>0</v>
      </c>
      <c r="I26" s="94"/>
      <c r="J26" s="95"/>
      <c r="K26" s="85"/>
    </row>
    <row r="27" spans="1:12" x14ac:dyDescent="0.2">
      <c r="A27" s="90" t="s">
        <v>85</v>
      </c>
      <c r="B27" s="91"/>
      <c r="C27" s="44" t="str">
        <f>IF(B27&gt;0,VLOOKUP(B27,Mokytojai!B$7:E$26,2,FALSE),"")</f>
        <v/>
      </c>
      <c r="D27" s="45" t="s">
        <v>42</v>
      </c>
      <c r="E27" s="92"/>
      <c r="F27" s="93">
        <f>IF(B27&gt;0,ROUND(VLOOKUP(B27,Mokytojai!B$7:E$26,4,FALSE),2),0)</f>
        <v>0</v>
      </c>
      <c r="G27" s="93">
        <f t="shared" si="0"/>
        <v>0</v>
      </c>
      <c r="H27" s="93">
        <f t="shared" si="1"/>
        <v>0</v>
      </c>
      <c r="I27" s="94"/>
      <c r="J27" s="95"/>
      <c r="K27" s="85"/>
    </row>
    <row r="28" spans="1:12" ht="36.6" customHeight="1" x14ac:dyDescent="0.2">
      <c r="A28" s="86" t="s">
        <v>19</v>
      </c>
      <c r="B28" s="140" t="s">
        <v>277</v>
      </c>
      <c r="C28" s="141"/>
      <c r="D28" s="141"/>
      <c r="E28" s="141"/>
      <c r="F28" s="142"/>
      <c r="G28" s="87">
        <f>SUM(G29,G35,G41,G47)</f>
        <v>0</v>
      </c>
      <c r="H28" s="87">
        <f>SUM(H29,H35,H41,H47)</f>
        <v>0</v>
      </c>
      <c r="I28" s="88"/>
      <c r="J28" s="89"/>
      <c r="K28" s="85"/>
    </row>
    <row r="29" spans="1:12" ht="11.4" customHeight="1" x14ac:dyDescent="0.2">
      <c r="A29" s="143" t="s">
        <v>20</v>
      </c>
      <c r="B29" s="146" t="s">
        <v>97</v>
      </c>
      <c r="C29" s="96" t="s">
        <v>52</v>
      </c>
      <c r="D29" s="97"/>
      <c r="E29" s="98"/>
      <c r="F29" s="99"/>
      <c r="G29" s="99">
        <f>SUM(G30:G34)</f>
        <v>0</v>
      </c>
      <c r="H29" s="99">
        <f>ROUND(G29*$C$3,2)</f>
        <v>0</v>
      </c>
      <c r="I29" s="136"/>
      <c r="J29" s="100" t="s">
        <v>90</v>
      </c>
      <c r="K29" s="139"/>
      <c r="L29" s="139"/>
    </row>
    <row r="30" spans="1:12" x14ac:dyDescent="0.2">
      <c r="A30" s="144"/>
      <c r="B30" s="147"/>
      <c r="C30" s="101" t="s">
        <v>53</v>
      </c>
      <c r="D30" s="102" t="s">
        <v>87</v>
      </c>
      <c r="E30" s="103">
        <f>K30</f>
        <v>0</v>
      </c>
      <c r="F30" s="104">
        <f>IF(K$29&gt;0,VLOOKUP(K29,'Dienpinigiai ir apgyvendinimas'!A$5:C$158,3,FALSE),0)</f>
        <v>0</v>
      </c>
      <c r="G30" s="104">
        <f>ROUND(E30*F30*K31,2)</f>
        <v>0</v>
      </c>
      <c r="H30" s="104">
        <f t="shared" ref="H30:H52" si="2">ROUND(G30*$C$3,2)</f>
        <v>0</v>
      </c>
      <c r="I30" s="137"/>
      <c r="J30" s="105" t="s">
        <v>86</v>
      </c>
      <c r="K30" s="106"/>
      <c r="L30" s="107" t="s">
        <v>87</v>
      </c>
    </row>
    <row r="31" spans="1:12" x14ac:dyDescent="0.2">
      <c r="A31" s="144"/>
      <c r="B31" s="147"/>
      <c r="C31" s="101" t="s">
        <v>54</v>
      </c>
      <c r="D31" s="102" t="s">
        <v>92</v>
      </c>
      <c r="E31" s="103">
        <f>IF(E30&gt;0,E30-1,0)</f>
        <v>0</v>
      </c>
      <c r="F31" s="104">
        <f>IF(K$29&gt;0,VLOOKUP(K29,'Dienpinigiai ir apgyvendinimas'!A$5:C$158,2,FALSE),0)</f>
        <v>0</v>
      </c>
      <c r="G31" s="104">
        <f>ROUND(E31*F31*K31,2)</f>
        <v>0</v>
      </c>
      <c r="H31" s="104">
        <f t="shared" si="2"/>
        <v>0</v>
      </c>
      <c r="I31" s="137"/>
      <c r="J31" s="108" t="s">
        <v>88</v>
      </c>
      <c r="K31" s="106"/>
      <c r="L31" s="107" t="s">
        <v>89</v>
      </c>
    </row>
    <row r="32" spans="1:12" x14ac:dyDescent="0.2">
      <c r="A32" s="144"/>
      <c r="B32" s="147"/>
      <c r="C32" s="101" t="s">
        <v>55</v>
      </c>
      <c r="D32" s="109"/>
      <c r="E32" s="110"/>
      <c r="F32" s="111"/>
      <c r="G32" s="104">
        <f>ROUND(E32*F32,2)</f>
        <v>0</v>
      </c>
      <c r="H32" s="104">
        <f t="shared" si="2"/>
        <v>0</v>
      </c>
      <c r="I32" s="137"/>
      <c r="J32" s="112"/>
      <c r="K32" s="85"/>
    </row>
    <row r="33" spans="1:12" x14ac:dyDescent="0.2">
      <c r="A33" s="144"/>
      <c r="B33" s="147"/>
      <c r="C33" s="113" t="s">
        <v>56</v>
      </c>
      <c r="D33" s="109"/>
      <c r="E33" s="110"/>
      <c r="F33" s="111"/>
      <c r="G33" s="104">
        <f>ROUND(E33*F33,2)</f>
        <v>0</v>
      </c>
      <c r="H33" s="104">
        <f t="shared" si="2"/>
        <v>0</v>
      </c>
      <c r="I33" s="137"/>
      <c r="J33" s="112"/>
      <c r="K33" s="85"/>
    </row>
    <row r="34" spans="1:12" x14ac:dyDescent="0.2">
      <c r="A34" s="145"/>
      <c r="B34" s="148"/>
      <c r="C34" s="113" t="s">
        <v>56</v>
      </c>
      <c r="D34" s="109"/>
      <c r="E34" s="110"/>
      <c r="F34" s="111"/>
      <c r="G34" s="104">
        <f>ROUND(E34*F34,2)</f>
        <v>0</v>
      </c>
      <c r="H34" s="104">
        <f t="shared" si="2"/>
        <v>0</v>
      </c>
      <c r="I34" s="138"/>
      <c r="J34" s="112"/>
      <c r="K34" s="85"/>
    </row>
    <row r="35" spans="1:12" ht="11.4" customHeight="1" x14ac:dyDescent="0.2">
      <c r="A35" s="143" t="s">
        <v>21</v>
      </c>
      <c r="B35" s="146" t="s">
        <v>91</v>
      </c>
      <c r="C35" s="96" t="s">
        <v>52</v>
      </c>
      <c r="D35" s="97"/>
      <c r="E35" s="98"/>
      <c r="F35" s="99"/>
      <c r="G35" s="99">
        <f>SUM(G36:G40)</f>
        <v>0</v>
      </c>
      <c r="H35" s="99">
        <f t="shared" si="2"/>
        <v>0</v>
      </c>
      <c r="I35" s="136"/>
      <c r="J35" s="100" t="s">
        <v>90</v>
      </c>
      <c r="K35" s="139"/>
      <c r="L35" s="139"/>
    </row>
    <row r="36" spans="1:12" x14ac:dyDescent="0.2">
      <c r="A36" s="144"/>
      <c r="B36" s="147"/>
      <c r="C36" s="101" t="s">
        <v>53</v>
      </c>
      <c r="D36" s="102" t="s">
        <v>87</v>
      </c>
      <c r="E36" s="103">
        <f>K36</f>
        <v>0</v>
      </c>
      <c r="F36" s="104">
        <f>IF(K$35&gt;0,VLOOKUP(K35,'Dienpinigiai ir apgyvendinimas'!A$5:C$158,3,FALSE),0)</f>
        <v>0</v>
      </c>
      <c r="G36" s="104">
        <f>ROUND(E36*F36*K37,2)</f>
        <v>0</v>
      </c>
      <c r="H36" s="104">
        <f t="shared" si="2"/>
        <v>0</v>
      </c>
      <c r="I36" s="137"/>
      <c r="J36" s="105" t="s">
        <v>86</v>
      </c>
      <c r="K36" s="106"/>
      <c r="L36" s="107" t="s">
        <v>87</v>
      </c>
    </row>
    <row r="37" spans="1:12" x14ac:dyDescent="0.2">
      <c r="A37" s="144"/>
      <c r="B37" s="147"/>
      <c r="C37" s="101" t="s">
        <v>54</v>
      </c>
      <c r="D37" s="102" t="s">
        <v>92</v>
      </c>
      <c r="E37" s="103">
        <f>IF(E36&gt;0,E36-1,0)</f>
        <v>0</v>
      </c>
      <c r="F37" s="104">
        <f>IF(K$35&gt;0,VLOOKUP(K35,'Dienpinigiai ir apgyvendinimas'!A$5:C$158,2,FALSE),0)</f>
        <v>0</v>
      </c>
      <c r="G37" s="104">
        <f>ROUND(E37*F37*K37,2)</f>
        <v>0</v>
      </c>
      <c r="H37" s="104">
        <f t="shared" si="2"/>
        <v>0</v>
      </c>
      <c r="I37" s="137"/>
      <c r="J37" s="108" t="s">
        <v>88</v>
      </c>
      <c r="K37" s="106"/>
      <c r="L37" s="107" t="s">
        <v>89</v>
      </c>
    </row>
    <row r="38" spans="1:12" x14ac:dyDescent="0.2">
      <c r="A38" s="144"/>
      <c r="B38" s="147"/>
      <c r="C38" s="101" t="s">
        <v>55</v>
      </c>
      <c r="D38" s="109"/>
      <c r="E38" s="110"/>
      <c r="F38" s="111"/>
      <c r="G38" s="104">
        <f>ROUND(E38*F38,2)</f>
        <v>0</v>
      </c>
      <c r="H38" s="104">
        <f t="shared" si="2"/>
        <v>0</v>
      </c>
      <c r="I38" s="137"/>
      <c r="J38" s="112"/>
      <c r="K38" s="85"/>
    </row>
    <row r="39" spans="1:12" x14ac:dyDescent="0.2">
      <c r="A39" s="144"/>
      <c r="B39" s="147"/>
      <c r="C39" s="113" t="s">
        <v>56</v>
      </c>
      <c r="D39" s="109"/>
      <c r="E39" s="110"/>
      <c r="F39" s="111"/>
      <c r="G39" s="104">
        <f>ROUND(E39*F39,2)</f>
        <v>0</v>
      </c>
      <c r="H39" s="104">
        <f t="shared" si="2"/>
        <v>0</v>
      </c>
      <c r="I39" s="137"/>
      <c r="J39" s="112"/>
      <c r="K39" s="85"/>
    </row>
    <row r="40" spans="1:12" x14ac:dyDescent="0.2">
      <c r="A40" s="145"/>
      <c r="B40" s="148"/>
      <c r="C40" s="113" t="s">
        <v>56</v>
      </c>
      <c r="D40" s="109"/>
      <c r="E40" s="110"/>
      <c r="F40" s="111"/>
      <c r="G40" s="104">
        <f>ROUND(E40*F40,2)</f>
        <v>0</v>
      </c>
      <c r="H40" s="104">
        <f t="shared" si="2"/>
        <v>0</v>
      </c>
      <c r="I40" s="138"/>
      <c r="J40" s="112"/>
      <c r="K40" s="85"/>
    </row>
    <row r="41" spans="1:12" ht="11.4" customHeight="1" x14ac:dyDescent="0.2">
      <c r="A41" s="143" t="s">
        <v>22</v>
      </c>
      <c r="B41" s="146" t="s">
        <v>91</v>
      </c>
      <c r="C41" s="96" t="s">
        <v>52</v>
      </c>
      <c r="D41" s="97"/>
      <c r="E41" s="98"/>
      <c r="F41" s="99"/>
      <c r="G41" s="99">
        <f>SUM(G42:G46)</f>
        <v>0</v>
      </c>
      <c r="H41" s="99">
        <f t="shared" si="2"/>
        <v>0</v>
      </c>
      <c r="I41" s="136"/>
      <c r="J41" s="100" t="s">
        <v>90</v>
      </c>
      <c r="K41" s="139"/>
      <c r="L41" s="139"/>
    </row>
    <row r="42" spans="1:12" x14ac:dyDescent="0.2">
      <c r="A42" s="144"/>
      <c r="B42" s="147"/>
      <c r="C42" s="101" t="s">
        <v>53</v>
      </c>
      <c r="D42" s="102" t="s">
        <v>87</v>
      </c>
      <c r="E42" s="103">
        <f>K42</f>
        <v>0</v>
      </c>
      <c r="F42" s="104">
        <f>IF(K41&gt;0,VLOOKUP(K41,'Dienpinigiai ir apgyvendinimas'!A$5:C$158,3,FALSE),0)</f>
        <v>0</v>
      </c>
      <c r="G42" s="104">
        <f>ROUND(E42*F42*K43,2)</f>
        <v>0</v>
      </c>
      <c r="H42" s="104">
        <f t="shared" si="2"/>
        <v>0</v>
      </c>
      <c r="I42" s="137"/>
      <c r="J42" s="105" t="s">
        <v>86</v>
      </c>
      <c r="K42" s="106"/>
      <c r="L42" s="107" t="s">
        <v>87</v>
      </c>
    </row>
    <row r="43" spans="1:12" x14ac:dyDescent="0.2">
      <c r="A43" s="144"/>
      <c r="B43" s="147"/>
      <c r="C43" s="101" t="s">
        <v>54</v>
      </c>
      <c r="D43" s="102" t="s">
        <v>92</v>
      </c>
      <c r="E43" s="103">
        <f>IF(E42&gt;0,E42-1,0)</f>
        <v>0</v>
      </c>
      <c r="F43" s="104">
        <f>IF(K41&gt;0,VLOOKUP(K41,'Dienpinigiai ir apgyvendinimas'!A$5:C$158,2,FALSE),0)</f>
        <v>0</v>
      </c>
      <c r="G43" s="104">
        <f>ROUND(E43*F43*K43,2)</f>
        <v>0</v>
      </c>
      <c r="H43" s="104">
        <f t="shared" si="2"/>
        <v>0</v>
      </c>
      <c r="I43" s="137"/>
      <c r="J43" s="108" t="s">
        <v>88</v>
      </c>
      <c r="K43" s="106"/>
      <c r="L43" s="107" t="s">
        <v>89</v>
      </c>
    </row>
    <row r="44" spans="1:12" x14ac:dyDescent="0.2">
      <c r="A44" s="144"/>
      <c r="B44" s="147"/>
      <c r="C44" s="101" t="s">
        <v>55</v>
      </c>
      <c r="D44" s="109"/>
      <c r="E44" s="110"/>
      <c r="F44" s="111"/>
      <c r="G44" s="104">
        <f>ROUND(E44*F44,2)</f>
        <v>0</v>
      </c>
      <c r="H44" s="104">
        <f t="shared" si="2"/>
        <v>0</v>
      </c>
      <c r="I44" s="137"/>
      <c r="J44" s="112"/>
      <c r="K44" s="85"/>
    </row>
    <row r="45" spans="1:12" x14ac:dyDescent="0.2">
      <c r="A45" s="144"/>
      <c r="B45" s="147"/>
      <c r="C45" s="113" t="s">
        <v>56</v>
      </c>
      <c r="D45" s="109"/>
      <c r="E45" s="110"/>
      <c r="F45" s="111"/>
      <c r="G45" s="104">
        <f>ROUND(E45*F45,2)</f>
        <v>0</v>
      </c>
      <c r="H45" s="104">
        <f t="shared" si="2"/>
        <v>0</v>
      </c>
      <c r="I45" s="137"/>
      <c r="J45" s="112"/>
      <c r="K45" s="85"/>
    </row>
    <row r="46" spans="1:12" x14ac:dyDescent="0.2">
      <c r="A46" s="145"/>
      <c r="B46" s="148"/>
      <c r="C46" s="113" t="s">
        <v>56</v>
      </c>
      <c r="D46" s="109"/>
      <c r="E46" s="110"/>
      <c r="F46" s="111"/>
      <c r="G46" s="104">
        <f>ROUND(E46*F46,2)</f>
        <v>0</v>
      </c>
      <c r="H46" s="104">
        <f t="shared" si="2"/>
        <v>0</v>
      </c>
      <c r="I46" s="138"/>
      <c r="J46" s="112"/>
      <c r="K46" s="85"/>
    </row>
    <row r="47" spans="1:12" ht="11.4" customHeight="1" x14ac:dyDescent="0.2">
      <c r="A47" s="143" t="s">
        <v>23</v>
      </c>
      <c r="B47" s="146" t="s">
        <v>91</v>
      </c>
      <c r="C47" s="96" t="s">
        <v>52</v>
      </c>
      <c r="D47" s="97"/>
      <c r="E47" s="98"/>
      <c r="F47" s="99"/>
      <c r="G47" s="99">
        <f>SUM(G48:G52)</f>
        <v>0</v>
      </c>
      <c r="H47" s="99">
        <f t="shared" si="2"/>
        <v>0</v>
      </c>
      <c r="I47" s="136"/>
      <c r="J47" s="100" t="s">
        <v>90</v>
      </c>
      <c r="K47" s="139"/>
      <c r="L47" s="139"/>
    </row>
    <row r="48" spans="1:12" x14ac:dyDescent="0.2">
      <c r="A48" s="144"/>
      <c r="B48" s="147"/>
      <c r="C48" s="101" t="s">
        <v>53</v>
      </c>
      <c r="D48" s="102" t="s">
        <v>87</v>
      </c>
      <c r="E48" s="103">
        <f>K48</f>
        <v>0</v>
      </c>
      <c r="F48" s="104">
        <f>IF(K47&gt;0,VLOOKUP(K47,'Dienpinigiai ir apgyvendinimas'!A$5:C$158,3,FALSE),0)</f>
        <v>0</v>
      </c>
      <c r="G48" s="104">
        <f>ROUND(E48*F48*K49,2)</f>
        <v>0</v>
      </c>
      <c r="H48" s="104">
        <f t="shared" si="2"/>
        <v>0</v>
      </c>
      <c r="I48" s="137"/>
      <c r="J48" s="105" t="s">
        <v>86</v>
      </c>
      <c r="K48" s="106"/>
      <c r="L48" s="107" t="s">
        <v>87</v>
      </c>
    </row>
    <row r="49" spans="1:12" x14ac:dyDescent="0.2">
      <c r="A49" s="144"/>
      <c r="B49" s="147"/>
      <c r="C49" s="101" t="s">
        <v>54</v>
      </c>
      <c r="D49" s="102" t="s">
        <v>92</v>
      </c>
      <c r="E49" s="103">
        <f>IF(E48&gt;0,E48-1,0)</f>
        <v>0</v>
      </c>
      <c r="F49" s="104">
        <f>IF(K47&gt;0,VLOOKUP(K47,'Dienpinigiai ir apgyvendinimas'!A$5:C$158,2,FALSE),0)</f>
        <v>0</v>
      </c>
      <c r="G49" s="104">
        <f>ROUND(E49*F49*K49,2)</f>
        <v>0</v>
      </c>
      <c r="H49" s="104">
        <f t="shared" si="2"/>
        <v>0</v>
      </c>
      <c r="I49" s="137"/>
      <c r="J49" s="108" t="s">
        <v>88</v>
      </c>
      <c r="K49" s="106"/>
      <c r="L49" s="107" t="s">
        <v>89</v>
      </c>
    </row>
    <row r="50" spans="1:12" x14ac:dyDescent="0.2">
      <c r="A50" s="144"/>
      <c r="B50" s="147"/>
      <c r="C50" s="101" t="s">
        <v>55</v>
      </c>
      <c r="D50" s="109"/>
      <c r="E50" s="110"/>
      <c r="F50" s="111"/>
      <c r="G50" s="104">
        <f>ROUND(E50*F50,2)</f>
        <v>0</v>
      </c>
      <c r="H50" s="104">
        <f t="shared" si="2"/>
        <v>0</v>
      </c>
      <c r="I50" s="137"/>
      <c r="J50" s="112"/>
      <c r="K50" s="85"/>
    </row>
    <row r="51" spans="1:12" x14ac:dyDescent="0.2">
      <c r="A51" s="144"/>
      <c r="B51" s="147"/>
      <c r="C51" s="113" t="s">
        <v>56</v>
      </c>
      <c r="D51" s="109"/>
      <c r="E51" s="110"/>
      <c r="F51" s="111"/>
      <c r="G51" s="104">
        <f>ROUND(E51*F51,2)</f>
        <v>0</v>
      </c>
      <c r="H51" s="104">
        <f t="shared" si="2"/>
        <v>0</v>
      </c>
      <c r="I51" s="137"/>
      <c r="J51" s="112"/>
      <c r="K51" s="85"/>
    </row>
    <row r="52" spans="1:12" x14ac:dyDescent="0.2">
      <c r="A52" s="145"/>
      <c r="B52" s="148"/>
      <c r="C52" s="113" t="s">
        <v>56</v>
      </c>
      <c r="D52" s="109"/>
      <c r="E52" s="110"/>
      <c r="F52" s="111"/>
      <c r="G52" s="104">
        <f>ROUND(E52*F52,2)</f>
        <v>0</v>
      </c>
      <c r="H52" s="104">
        <f t="shared" si="2"/>
        <v>0</v>
      </c>
      <c r="I52" s="138"/>
      <c r="J52" s="112"/>
      <c r="K52" s="85"/>
    </row>
    <row r="53" spans="1:12" ht="36.6" customHeight="1" x14ac:dyDescent="0.2">
      <c r="A53" s="86" t="s">
        <v>24</v>
      </c>
      <c r="B53" s="140" t="s">
        <v>278</v>
      </c>
      <c r="C53" s="141"/>
      <c r="D53" s="141"/>
      <c r="E53" s="141"/>
      <c r="F53" s="142"/>
      <c r="G53" s="87">
        <f>SUM(G54,G60,G66,G72)</f>
        <v>0</v>
      </c>
      <c r="H53" s="87">
        <f>SUM(H54,H60,H66,H72)</f>
        <v>0</v>
      </c>
      <c r="I53" s="88"/>
      <c r="J53" s="89"/>
      <c r="K53" s="85"/>
    </row>
    <row r="54" spans="1:12" ht="11.4" customHeight="1" x14ac:dyDescent="0.2">
      <c r="A54" s="143" t="s">
        <v>25</v>
      </c>
      <c r="B54" s="146" t="s">
        <v>97</v>
      </c>
      <c r="C54" s="96" t="s">
        <v>52</v>
      </c>
      <c r="D54" s="97"/>
      <c r="E54" s="98"/>
      <c r="F54" s="99"/>
      <c r="G54" s="99">
        <f>SUM(G55:G59)</f>
        <v>0</v>
      </c>
      <c r="H54" s="99">
        <f>ROUND(G54*$C$3,2)</f>
        <v>0</v>
      </c>
      <c r="I54" s="136"/>
      <c r="J54" s="100" t="s">
        <v>90</v>
      </c>
      <c r="K54" s="139"/>
      <c r="L54" s="139"/>
    </row>
    <row r="55" spans="1:12" x14ac:dyDescent="0.2">
      <c r="A55" s="144"/>
      <c r="B55" s="147"/>
      <c r="C55" s="101" t="s">
        <v>53</v>
      </c>
      <c r="D55" s="102" t="s">
        <v>87</v>
      </c>
      <c r="E55" s="103">
        <f>K55</f>
        <v>0</v>
      </c>
      <c r="F55" s="104">
        <f>IF(K$29&gt;0,VLOOKUP(K54,'Dienpinigiai ir apgyvendinimas'!A$5:C$158,3,FALSE),0)</f>
        <v>0</v>
      </c>
      <c r="G55" s="104">
        <f>ROUND(E55*F55*K56,2)</f>
        <v>0</v>
      </c>
      <c r="H55" s="104">
        <f t="shared" ref="H55:H77" si="3">ROUND(G55*$C$3,2)</f>
        <v>0</v>
      </c>
      <c r="I55" s="137"/>
      <c r="J55" s="105" t="s">
        <v>86</v>
      </c>
      <c r="K55" s="106"/>
      <c r="L55" s="107" t="s">
        <v>87</v>
      </c>
    </row>
    <row r="56" spans="1:12" x14ac:dyDescent="0.2">
      <c r="A56" s="144"/>
      <c r="B56" s="147"/>
      <c r="C56" s="101" t="s">
        <v>54</v>
      </c>
      <c r="D56" s="102" t="s">
        <v>92</v>
      </c>
      <c r="E56" s="103">
        <f>IF(E55&gt;0,E55-1,0)</f>
        <v>0</v>
      </c>
      <c r="F56" s="104">
        <f>IF(K$29&gt;0,VLOOKUP(K54,'Dienpinigiai ir apgyvendinimas'!A$5:C$158,2,FALSE),0)</f>
        <v>0</v>
      </c>
      <c r="G56" s="104">
        <f>ROUND(E56*F56*K56,2)</f>
        <v>0</v>
      </c>
      <c r="H56" s="104">
        <f t="shared" si="3"/>
        <v>0</v>
      </c>
      <c r="I56" s="137"/>
      <c r="J56" s="108" t="s">
        <v>88</v>
      </c>
      <c r="K56" s="106"/>
      <c r="L56" s="107" t="s">
        <v>89</v>
      </c>
    </row>
    <row r="57" spans="1:12" x14ac:dyDescent="0.2">
      <c r="A57" s="144"/>
      <c r="B57" s="147"/>
      <c r="C57" s="101" t="s">
        <v>55</v>
      </c>
      <c r="D57" s="109"/>
      <c r="E57" s="110"/>
      <c r="F57" s="111"/>
      <c r="G57" s="104">
        <f>ROUND(E57*F57,2)</f>
        <v>0</v>
      </c>
      <c r="H57" s="104">
        <f t="shared" si="3"/>
        <v>0</v>
      </c>
      <c r="I57" s="137"/>
      <c r="J57" s="112"/>
      <c r="K57" s="85"/>
    </row>
    <row r="58" spans="1:12" x14ac:dyDescent="0.2">
      <c r="A58" s="144"/>
      <c r="B58" s="147"/>
      <c r="C58" s="113" t="s">
        <v>56</v>
      </c>
      <c r="D58" s="109"/>
      <c r="E58" s="110"/>
      <c r="F58" s="111"/>
      <c r="G58" s="104">
        <f>ROUND(E58*F58,2)</f>
        <v>0</v>
      </c>
      <c r="H58" s="104">
        <f t="shared" si="3"/>
        <v>0</v>
      </c>
      <c r="I58" s="137"/>
      <c r="J58" s="112"/>
      <c r="K58" s="85"/>
    </row>
    <row r="59" spans="1:12" x14ac:dyDescent="0.2">
      <c r="A59" s="145"/>
      <c r="B59" s="148"/>
      <c r="C59" s="113" t="s">
        <v>56</v>
      </c>
      <c r="D59" s="109"/>
      <c r="E59" s="110"/>
      <c r="F59" s="111"/>
      <c r="G59" s="104">
        <f>ROUND(E59*F59,2)</f>
        <v>0</v>
      </c>
      <c r="H59" s="104">
        <f t="shared" si="3"/>
        <v>0</v>
      </c>
      <c r="I59" s="138"/>
      <c r="J59" s="112"/>
      <c r="K59" s="85"/>
    </row>
    <row r="60" spans="1:12" ht="11.4" customHeight="1" x14ac:dyDescent="0.2">
      <c r="A60" s="143" t="s">
        <v>26</v>
      </c>
      <c r="B60" s="146" t="s">
        <v>91</v>
      </c>
      <c r="C60" s="96" t="s">
        <v>52</v>
      </c>
      <c r="D60" s="97"/>
      <c r="E60" s="98"/>
      <c r="F60" s="99"/>
      <c r="G60" s="99">
        <f>SUM(G61:G65)</f>
        <v>0</v>
      </c>
      <c r="H60" s="99">
        <f t="shared" si="3"/>
        <v>0</v>
      </c>
      <c r="I60" s="136"/>
      <c r="J60" s="100" t="s">
        <v>90</v>
      </c>
      <c r="K60" s="139"/>
      <c r="L60" s="139"/>
    </row>
    <row r="61" spans="1:12" x14ac:dyDescent="0.2">
      <c r="A61" s="144"/>
      <c r="B61" s="147"/>
      <c r="C61" s="101" t="s">
        <v>53</v>
      </c>
      <c r="D61" s="102" t="s">
        <v>87</v>
      </c>
      <c r="E61" s="103">
        <f>K61</f>
        <v>0</v>
      </c>
      <c r="F61" s="104">
        <f>IF(K$35&gt;0,VLOOKUP(K60,'Dienpinigiai ir apgyvendinimas'!A$5:C$158,3,FALSE),0)</f>
        <v>0</v>
      </c>
      <c r="G61" s="104">
        <f>ROUND(E61*F61*K62,2)</f>
        <v>0</v>
      </c>
      <c r="H61" s="104">
        <f t="shared" si="3"/>
        <v>0</v>
      </c>
      <c r="I61" s="137"/>
      <c r="J61" s="105" t="s">
        <v>86</v>
      </c>
      <c r="K61" s="106"/>
      <c r="L61" s="107" t="s">
        <v>87</v>
      </c>
    </row>
    <row r="62" spans="1:12" x14ac:dyDescent="0.2">
      <c r="A62" s="144"/>
      <c r="B62" s="147"/>
      <c r="C62" s="101" t="s">
        <v>54</v>
      </c>
      <c r="D62" s="102" t="s">
        <v>92</v>
      </c>
      <c r="E62" s="103">
        <f>IF(E61&gt;0,E61-1,0)</f>
        <v>0</v>
      </c>
      <c r="F62" s="104">
        <f>IF(K$35&gt;0,VLOOKUP(K60,'Dienpinigiai ir apgyvendinimas'!A$5:C$158,2,FALSE),0)</f>
        <v>0</v>
      </c>
      <c r="G62" s="104">
        <f>ROUND(E62*F62*K62,2)</f>
        <v>0</v>
      </c>
      <c r="H62" s="104">
        <f t="shared" si="3"/>
        <v>0</v>
      </c>
      <c r="I62" s="137"/>
      <c r="J62" s="108" t="s">
        <v>88</v>
      </c>
      <c r="K62" s="106"/>
      <c r="L62" s="107" t="s">
        <v>89</v>
      </c>
    </row>
    <row r="63" spans="1:12" x14ac:dyDescent="0.2">
      <c r="A63" s="144"/>
      <c r="B63" s="147"/>
      <c r="C63" s="101" t="s">
        <v>55</v>
      </c>
      <c r="D63" s="109"/>
      <c r="E63" s="110"/>
      <c r="F63" s="111"/>
      <c r="G63" s="104">
        <f>ROUND(E63*F63,2)</f>
        <v>0</v>
      </c>
      <c r="H63" s="104">
        <f t="shared" si="3"/>
        <v>0</v>
      </c>
      <c r="I63" s="137"/>
      <c r="J63" s="112"/>
      <c r="K63" s="85"/>
    </row>
    <row r="64" spans="1:12" x14ac:dyDescent="0.2">
      <c r="A64" s="144"/>
      <c r="B64" s="147"/>
      <c r="C64" s="113" t="s">
        <v>56</v>
      </c>
      <c r="D64" s="109"/>
      <c r="E64" s="110"/>
      <c r="F64" s="111"/>
      <c r="G64" s="104">
        <f>ROUND(E64*F64,2)</f>
        <v>0</v>
      </c>
      <c r="H64" s="104">
        <f t="shared" si="3"/>
        <v>0</v>
      </c>
      <c r="I64" s="137"/>
      <c r="J64" s="112"/>
      <c r="K64" s="85"/>
    </row>
    <row r="65" spans="1:12" x14ac:dyDescent="0.2">
      <c r="A65" s="145"/>
      <c r="B65" s="148"/>
      <c r="C65" s="113" t="s">
        <v>56</v>
      </c>
      <c r="D65" s="109"/>
      <c r="E65" s="110"/>
      <c r="F65" s="111"/>
      <c r="G65" s="104">
        <f>ROUND(E65*F65,2)</f>
        <v>0</v>
      </c>
      <c r="H65" s="104">
        <f t="shared" si="3"/>
        <v>0</v>
      </c>
      <c r="I65" s="138"/>
      <c r="J65" s="112"/>
      <c r="K65" s="85"/>
    </row>
    <row r="66" spans="1:12" ht="11.4" customHeight="1" x14ac:dyDescent="0.2">
      <c r="A66" s="143" t="s">
        <v>27</v>
      </c>
      <c r="B66" s="146" t="s">
        <v>91</v>
      </c>
      <c r="C66" s="96" t="s">
        <v>52</v>
      </c>
      <c r="D66" s="97"/>
      <c r="E66" s="98"/>
      <c r="F66" s="99"/>
      <c r="G66" s="99">
        <f>SUM(G67:G71)</f>
        <v>0</v>
      </c>
      <c r="H66" s="99">
        <f t="shared" si="3"/>
        <v>0</v>
      </c>
      <c r="I66" s="136"/>
      <c r="J66" s="100" t="s">
        <v>90</v>
      </c>
      <c r="K66" s="139"/>
      <c r="L66" s="139"/>
    </row>
    <row r="67" spans="1:12" x14ac:dyDescent="0.2">
      <c r="A67" s="144"/>
      <c r="B67" s="147"/>
      <c r="C67" s="101" t="s">
        <v>53</v>
      </c>
      <c r="D67" s="102" t="s">
        <v>87</v>
      </c>
      <c r="E67" s="103">
        <f>K67</f>
        <v>0</v>
      </c>
      <c r="F67" s="104">
        <f>IF(K66&gt;0,VLOOKUP(K66,'Dienpinigiai ir apgyvendinimas'!A$5:C$158,3,FALSE),0)</f>
        <v>0</v>
      </c>
      <c r="G67" s="104">
        <f>ROUND(E67*F67*K68,2)</f>
        <v>0</v>
      </c>
      <c r="H67" s="104">
        <f t="shared" si="3"/>
        <v>0</v>
      </c>
      <c r="I67" s="137"/>
      <c r="J67" s="105" t="s">
        <v>86</v>
      </c>
      <c r="K67" s="106"/>
      <c r="L67" s="107" t="s">
        <v>87</v>
      </c>
    </row>
    <row r="68" spans="1:12" x14ac:dyDescent="0.2">
      <c r="A68" s="144"/>
      <c r="B68" s="147"/>
      <c r="C68" s="101" t="s">
        <v>54</v>
      </c>
      <c r="D68" s="102" t="s">
        <v>92</v>
      </c>
      <c r="E68" s="103">
        <f>IF(E67&gt;0,E67-1,0)</f>
        <v>0</v>
      </c>
      <c r="F68" s="104">
        <f>IF(K66&gt;0,VLOOKUP(K66,'Dienpinigiai ir apgyvendinimas'!A$5:C$158,2,FALSE),0)</f>
        <v>0</v>
      </c>
      <c r="G68" s="104">
        <f>ROUND(E68*F68*K68,2)</f>
        <v>0</v>
      </c>
      <c r="H68" s="104">
        <f t="shared" si="3"/>
        <v>0</v>
      </c>
      <c r="I68" s="137"/>
      <c r="J68" s="108" t="s">
        <v>88</v>
      </c>
      <c r="K68" s="106"/>
      <c r="L68" s="107" t="s">
        <v>89</v>
      </c>
    </row>
    <row r="69" spans="1:12" x14ac:dyDescent="0.2">
      <c r="A69" s="144"/>
      <c r="B69" s="147"/>
      <c r="C69" s="101" t="s">
        <v>55</v>
      </c>
      <c r="D69" s="109"/>
      <c r="E69" s="110"/>
      <c r="F69" s="111"/>
      <c r="G69" s="104">
        <f>ROUND(E69*F69,2)</f>
        <v>0</v>
      </c>
      <c r="H69" s="104">
        <f t="shared" si="3"/>
        <v>0</v>
      </c>
      <c r="I69" s="137"/>
      <c r="J69" s="112"/>
      <c r="K69" s="85"/>
    </row>
    <row r="70" spans="1:12" x14ac:dyDescent="0.2">
      <c r="A70" s="144"/>
      <c r="B70" s="147"/>
      <c r="C70" s="113" t="s">
        <v>56</v>
      </c>
      <c r="D70" s="109"/>
      <c r="E70" s="110"/>
      <c r="F70" s="111"/>
      <c r="G70" s="104">
        <f>ROUND(E70*F70,2)</f>
        <v>0</v>
      </c>
      <c r="H70" s="104">
        <f t="shared" si="3"/>
        <v>0</v>
      </c>
      <c r="I70" s="137"/>
      <c r="J70" s="112"/>
      <c r="K70" s="85"/>
    </row>
    <row r="71" spans="1:12" x14ac:dyDescent="0.2">
      <c r="A71" s="145"/>
      <c r="B71" s="148"/>
      <c r="C71" s="113" t="s">
        <v>56</v>
      </c>
      <c r="D71" s="109"/>
      <c r="E71" s="110"/>
      <c r="F71" s="111"/>
      <c r="G71" s="104">
        <f>ROUND(E71*F71,2)</f>
        <v>0</v>
      </c>
      <c r="H71" s="104">
        <f t="shared" si="3"/>
        <v>0</v>
      </c>
      <c r="I71" s="138"/>
      <c r="J71" s="112"/>
      <c r="K71" s="85"/>
    </row>
    <row r="72" spans="1:12" ht="11.4" customHeight="1" x14ac:dyDescent="0.2">
      <c r="A72" s="143" t="s">
        <v>28</v>
      </c>
      <c r="B72" s="146" t="s">
        <v>91</v>
      </c>
      <c r="C72" s="96" t="s">
        <v>52</v>
      </c>
      <c r="D72" s="97"/>
      <c r="E72" s="98"/>
      <c r="F72" s="99"/>
      <c r="G72" s="99">
        <f>SUM(G73:G77)</f>
        <v>0</v>
      </c>
      <c r="H72" s="99">
        <f t="shared" si="3"/>
        <v>0</v>
      </c>
      <c r="I72" s="136"/>
      <c r="J72" s="100" t="s">
        <v>90</v>
      </c>
      <c r="K72" s="139"/>
      <c r="L72" s="139"/>
    </row>
    <row r="73" spans="1:12" x14ac:dyDescent="0.2">
      <c r="A73" s="144"/>
      <c r="B73" s="147"/>
      <c r="C73" s="101" t="s">
        <v>53</v>
      </c>
      <c r="D73" s="102" t="s">
        <v>87</v>
      </c>
      <c r="E73" s="103">
        <f>K73</f>
        <v>0</v>
      </c>
      <c r="F73" s="104">
        <f>IF(K72&gt;0,VLOOKUP(K72,'Dienpinigiai ir apgyvendinimas'!A$5:C$158,3,FALSE),0)</f>
        <v>0</v>
      </c>
      <c r="G73" s="104">
        <f>ROUND(E73*F73*K74,2)</f>
        <v>0</v>
      </c>
      <c r="H73" s="104">
        <f t="shared" si="3"/>
        <v>0</v>
      </c>
      <c r="I73" s="137"/>
      <c r="J73" s="105" t="s">
        <v>86</v>
      </c>
      <c r="K73" s="106"/>
      <c r="L73" s="107" t="s">
        <v>87</v>
      </c>
    </row>
    <row r="74" spans="1:12" x14ac:dyDescent="0.2">
      <c r="A74" s="144"/>
      <c r="B74" s="147"/>
      <c r="C74" s="101" t="s">
        <v>54</v>
      </c>
      <c r="D74" s="102" t="s">
        <v>92</v>
      </c>
      <c r="E74" s="103">
        <f>IF(E73&gt;0,E73-1,0)</f>
        <v>0</v>
      </c>
      <c r="F74" s="104">
        <f>IF(K72&gt;0,VLOOKUP(K72,'Dienpinigiai ir apgyvendinimas'!A$5:C$158,2,FALSE),0)</f>
        <v>0</v>
      </c>
      <c r="G74" s="104">
        <f>ROUND(E74*F74*K74,2)</f>
        <v>0</v>
      </c>
      <c r="H74" s="104">
        <f t="shared" si="3"/>
        <v>0</v>
      </c>
      <c r="I74" s="137"/>
      <c r="J74" s="108" t="s">
        <v>88</v>
      </c>
      <c r="K74" s="106"/>
      <c r="L74" s="107" t="s">
        <v>89</v>
      </c>
    </row>
    <row r="75" spans="1:12" x14ac:dyDescent="0.2">
      <c r="A75" s="144"/>
      <c r="B75" s="147"/>
      <c r="C75" s="101" t="s">
        <v>55</v>
      </c>
      <c r="D75" s="109"/>
      <c r="E75" s="110"/>
      <c r="F75" s="111"/>
      <c r="G75" s="104">
        <f>ROUND(E75*F75,2)</f>
        <v>0</v>
      </c>
      <c r="H75" s="104">
        <f t="shared" si="3"/>
        <v>0</v>
      </c>
      <c r="I75" s="137"/>
      <c r="J75" s="112"/>
      <c r="K75" s="85"/>
    </row>
    <row r="76" spans="1:12" x14ac:dyDescent="0.2">
      <c r="A76" s="144"/>
      <c r="B76" s="147"/>
      <c r="C76" s="113" t="s">
        <v>56</v>
      </c>
      <c r="D76" s="109"/>
      <c r="E76" s="110"/>
      <c r="F76" s="111"/>
      <c r="G76" s="104">
        <f>ROUND(E76*F76,2)</f>
        <v>0</v>
      </c>
      <c r="H76" s="104">
        <f t="shared" si="3"/>
        <v>0</v>
      </c>
      <c r="I76" s="137"/>
      <c r="J76" s="112"/>
      <c r="K76" s="85"/>
    </row>
    <row r="77" spans="1:12" x14ac:dyDescent="0.2">
      <c r="A77" s="145"/>
      <c r="B77" s="148"/>
      <c r="C77" s="113" t="s">
        <v>56</v>
      </c>
      <c r="D77" s="109"/>
      <c r="E77" s="110"/>
      <c r="F77" s="111"/>
      <c r="G77" s="104">
        <f>ROUND(E77*F77,2)</f>
        <v>0</v>
      </c>
      <c r="H77" s="104">
        <f t="shared" si="3"/>
        <v>0</v>
      </c>
      <c r="I77" s="138"/>
      <c r="J77" s="112"/>
      <c r="K77" s="85"/>
    </row>
    <row r="78" spans="1:12" ht="36" customHeight="1" x14ac:dyDescent="0.2">
      <c r="A78" s="86" t="s">
        <v>29</v>
      </c>
      <c r="B78" s="140" t="s">
        <v>279</v>
      </c>
      <c r="C78" s="141"/>
      <c r="D78" s="141"/>
      <c r="E78" s="141"/>
      <c r="F78" s="142"/>
      <c r="G78" s="87">
        <f>SUM(G79:G98)</f>
        <v>0</v>
      </c>
      <c r="H78" s="87">
        <f>SUM(H79:H98)</f>
        <v>0</v>
      </c>
      <c r="I78" s="88"/>
      <c r="J78" s="114"/>
      <c r="K78" s="85"/>
    </row>
    <row r="79" spans="1:12" x14ac:dyDescent="0.2">
      <c r="A79" s="90" t="s">
        <v>30</v>
      </c>
      <c r="B79" s="135"/>
      <c r="C79" s="135"/>
      <c r="D79" s="115"/>
      <c r="E79" s="116"/>
      <c r="F79" s="117"/>
      <c r="G79" s="93">
        <f t="shared" ref="G79:G98" si="4">ROUND(E79*F79,2)</f>
        <v>0</v>
      </c>
      <c r="H79" s="93">
        <f>ROUND(G79*$C$3,2)</f>
        <v>0</v>
      </c>
      <c r="I79" s="94"/>
      <c r="J79" s="118"/>
      <c r="K79" s="85"/>
    </row>
    <row r="80" spans="1:12" x14ac:dyDescent="0.2">
      <c r="A80" s="90" t="s">
        <v>31</v>
      </c>
      <c r="B80" s="135"/>
      <c r="C80" s="135"/>
      <c r="D80" s="115"/>
      <c r="E80" s="116"/>
      <c r="F80" s="117"/>
      <c r="G80" s="93">
        <f t="shared" si="4"/>
        <v>0</v>
      </c>
      <c r="H80" s="93">
        <f t="shared" ref="H80:H98" si="5">ROUND(G80*$C$3,2)</f>
        <v>0</v>
      </c>
      <c r="I80" s="94"/>
      <c r="J80" s="118"/>
      <c r="K80" s="85"/>
    </row>
    <row r="81" spans="1:11" x14ac:dyDescent="0.2">
      <c r="A81" s="90" t="s">
        <v>32</v>
      </c>
      <c r="B81" s="135"/>
      <c r="C81" s="135"/>
      <c r="D81" s="115"/>
      <c r="E81" s="116"/>
      <c r="F81" s="117"/>
      <c r="G81" s="93">
        <f t="shared" si="4"/>
        <v>0</v>
      </c>
      <c r="H81" s="93">
        <f t="shared" si="5"/>
        <v>0</v>
      </c>
      <c r="I81" s="94"/>
      <c r="J81" s="118"/>
      <c r="K81" s="85"/>
    </row>
    <row r="82" spans="1:11" x14ac:dyDescent="0.2">
      <c r="A82" s="90" t="s">
        <v>33</v>
      </c>
      <c r="B82" s="135"/>
      <c r="C82" s="135"/>
      <c r="D82" s="115"/>
      <c r="E82" s="116"/>
      <c r="F82" s="117"/>
      <c r="G82" s="93">
        <f t="shared" si="4"/>
        <v>0</v>
      </c>
      <c r="H82" s="93">
        <f t="shared" si="5"/>
        <v>0</v>
      </c>
      <c r="I82" s="94"/>
      <c r="J82" s="118"/>
      <c r="K82" s="85"/>
    </row>
    <row r="83" spans="1:11" x14ac:dyDescent="0.2">
      <c r="A83" s="90" t="s">
        <v>34</v>
      </c>
      <c r="B83" s="135"/>
      <c r="C83" s="135"/>
      <c r="D83" s="115"/>
      <c r="E83" s="116"/>
      <c r="F83" s="117"/>
      <c r="G83" s="93">
        <f t="shared" si="4"/>
        <v>0</v>
      </c>
      <c r="H83" s="93">
        <f t="shared" si="5"/>
        <v>0</v>
      </c>
      <c r="I83" s="94"/>
      <c r="J83" s="118"/>
      <c r="K83" s="85"/>
    </row>
    <row r="84" spans="1:11" x14ac:dyDescent="0.2">
      <c r="A84" s="90" t="s">
        <v>35</v>
      </c>
      <c r="B84" s="135"/>
      <c r="C84" s="135"/>
      <c r="D84" s="115"/>
      <c r="E84" s="116"/>
      <c r="F84" s="117"/>
      <c r="G84" s="93">
        <f t="shared" si="4"/>
        <v>0</v>
      </c>
      <c r="H84" s="93">
        <f t="shared" si="5"/>
        <v>0</v>
      </c>
      <c r="I84" s="94"/>
      <c r="J84" s="118"/>
      <c r="K84" s="85"/>
    </row>
    <row r="85" spans="1:11" x14ac:dyDescent="0.2">
      <c r="A85" s="90" t="s">
        <v>36</v>
      </c>
      <c r="B85" s="135"/>
      <c r="C85" s="135"/>
      <c r="D85" s="115"/>
      <c r="E85" s="116"/>
      <c r="F85" s="117"/>
      <c r="G85" s="93">
        <f t="shared" si="4"/>
        <v>0</v>
      </c>
      <c r="H85" s="93">
        <f t="shared" si="5"/>
        <v>0</v>
      </c>
      <c r="I85" s="94"/>
      <c r="J85" s="118"/>
      <c r="K85" s="85"/>
    </row>
    <row r="86" spans="1:11" x14ac:dyDescent="0.2">
      <c r="A86" s="90" t="s">
        <v>37</v>
      </c>
      <c r="B86" s="135"/>
      <c r="C86" s="135"/>
      <c r="D86" s="115"/>
      <c r="E86" s="116"/>
      <c r="F86" s="117"/>
      <c r="G86" s="93">
        <f t="shared" si="4"/>
        <v>0</v>
      </c>
      <c r="H86" s="93">
        <f t="shared" si="5"/>
        <v>0</v>
      </c>
      <c r="I86" s="94"/>
      <c r="J86" s="118"/>
      <c r="K86" s="85"/>
    </row>
    <row r="87" spans="1:11" x14ac:dyDescent="0.2">
      <c r="A87" s="90" t="s">
        <v>38</v>
      </c>
      <c r="B87" s="135"/>
      <c r="C87" s="135"/>
      <c r="D87" s="115"/>
      <c r="E87" s="116"/>
      <c r="F87" s="117"/>
      <c r="G87" s="93">
        <f t="shared" si="4"/>
        <v>0</v>
      </c>
      <c r="H87" s="93">
        <f t="shared" si="5"/>
        <v>0</v>
      </c>
      <c r="I87" s="94"/>
      <c r="J87" s="118"/>
      <c r="K87" s="85"/>
    </row>
    <row r="88" spans="1:11" x14ac:dyDescent="0.2">
      <c r="A88" s="90" t="s">
        <v>39</v>
      </c>
      <c r="B88" s="135"/>
      <c r="C88" s="135"/>
      <c r="D88" s="115"/>
      <c r="E88" s="116"/>
      <c r="F88" s="117"/>
      <c r="G88" s="93">
        <f t="shared" si="4"/>
        <v>0</v>
      </c>
      <c r="H88" s="93">
        <f t="shared" si="5"/>
        <v>0</v>
      </c>
      <c r="I88" s="94"/>
      <c r="J88" s="118"/>
      <c r="K88" s="85"/>
    </row>
    <row r="89" spans="1:11" x14ac:dyDescent="0.2">
      <c r="A89" s="90" t="s">
        <v>104</v>
      </c>
      <c r="B89" s="135"/>
      <c r="C89" s="135"/>
      <c r="D89" s="115"/>
      <c r="E89" s="116"/>
      <c r="F89" s="117"/>
      <c r="G89" s="93">
        <f t="shared" si="4"/>
        <v>0</v>
      </c>
      <c r="H89" s="93">
        <f t="shared" si="5"/>
        <v>0</v>
      </c>
      <c r="I89" s="94"/>
      <c r="J89" s="118"/>
      <c r="K89" s="85"/>
    </row>
    <row r="90" spans="1:11" x14ac:dyDescent="0.2">
      <c r="A90" s="90" t="s">
        <v>105</v>
      </c>
      <c r="B90" s="135"/>
      <c r="C90" s="135"/>
      <c r="D90" s="115"/>
      <c r="E90" s="116"/>
      <c r="F90" s="117"/>
      <c r="G90" s="93">
        <f t="shared" si="4"/>
        <v>0</v>
      </c>
      <c r="H90" s="93">
        <f t="shared" si="5"/>
        <v>0</v>
      </c>
      <c r="I90" s="94"/>
      <c r="J90" s="118"/>
      <c r="K90" s="85"/>
    </row>
    <row r="91" spans="1:11" x14ac:dyDescent="0.2">
      <c r="A91" s="90" t="s">
        <v>106</v>
      </c>
      <c r="B91" s="135"/>
      <c r="C91" s="135"/>
      <c r="D91" s="115"/>
      <c r="E91" s="116"/>
      <c r="F91" s="117"/>
      <c r="G91" s="93">
        <f t="shared" si="4"/>
        <v>0</v>
      </c>
      <c r="H91" s="93">
        <f t="shared" si="5"/>
        <v>0</v>
      </c>
      <c r="I91" s="94"/>
      <c r="J91" s="118"/>
      <c r="K91" s="85"/>
    </row>
    <row r="92" spans="1:11" x14ac:dyDescent="0.2">
      <c r="A92" s="90" t="s">
        <v>107</v>
      </c>
      <c r="B92" s="135"/>
      <c r="C92" s="135"/>
      <c r="D92" s="115"/>
      <c r="E92" s="116"/>
      <c r="F92" s="117"/>
      <c r="G92" s="93">
        <f t="shared" si="4"/>
        <v>0</v>
      </c>
      <c r="H92" s="93">
        <f t="shared" si="5"/>
        <v>0</v>
      </c>
      <c r="I92" s="94"/>
      <c r="J92" s="118"/>
      <c r="K92" s="85"/>
    </row>
    <row r="93" spans="1:11" x14ac:dyDescent="0.2">
      <c r="A93" s="90" t="s">
        <v>108</v>
      </c>
      <c r="B93" s="135"/>
      <c r="C93" s="135"/>
      <c r="D93" s="115"/>
      <c r="E93" s="116"/>
      <c r="F93" s="117"/>
      <c r="G93" s="93">
        <f t="shared" si="4"/>
        <v>0</v>
      </c>
      <c r="H93" s="93">
        <f t="shared" si="5"/>
        <v>0</v>
      </c>
      <c r="I93" s="94"/>
      <c r="J93" s="118"/>
      <c r="K93" s="85"/>
    </row>
    <row r="94" spans="1:11" x14ac:dyDescent="0.2">
      <c r="A94" s="90" t="s">
        <v>109</v>
      </c>
      <c r="B94" s="135"/>
      <c r="C94" s="135"/>
      <c r="D94" s="115"/>
      <c r="E94" s="116"/>
      <c r="F94" s="117"/>
      <c r="G94" s="93">
        <f t="shared" si="4"/>
        <v>0</v>
      </c>
      <c r="H94" s="93">
        <f t="shared" si="5"/>
        <v>0</v>
      </c>
      <c r="I94" s="94"/>
      <c r="J94" s="118"/>
      <c r="K94" s="85"/>
    </row>
    <row r="95" spans="1:11" x14ac:dyDescent="0.2">
      <c r="A95" s="90" t="s">
        <v>110</v>
      </c>
      <c r="B95" s="135"/>
      <c r="C95" s="135"/>
      <c r="D95" s="115"/>
      <c r="E95" s="116"/>
      <c r="F95" s="117"/>
      <c r="G95" s="93">
        <f t="shared" si="4"/>
        <v>0</v>
      </c>
      <c r="H95" s="93">
        <f t="shared" si="5"/>
        <v>0</v>
      </c>
      <c r="I95" s="94"/>
      <c r="J95" s="118"/>
      <c r="K95" s="85"/>
    </row>
    <row r="96" spans="1:11" x14ac:dyDescent="0.2">
      <c r="A96" s="90" t="s">
        <v>111</v>
      </c>
      <c r="B96" s="135"/>
      <c r="C96" s="135"/>
      <c r="D96" s="115"/>
      <c r="E96" s="116"/>
      <c r="F96" s="117"/>
      <c r="G96" s="93">
        <f t="shared" si="4"/>
        <v>0</v>
      </c>
      <c r="H96" s="93">
        <f t="shared" si="5"/>
        <v>0</v>
      </c>
      <c r="I96" s="94"/>
      <c r="J96" s="118"/>
      <c r="K96" s="85"/>
    </row>
    <row r="97" spans="1:11" x14ac:dyDescent="0.2">
      <c r="A97" s="90" t="s">
        <v>112</v>
      </c>
      <c r="B97" s="135"/>
      <c r="C97" s="135"/>
      <c r="D97" s="115"/>
      <c r="E97" s="116"/>
      <c r="F97" s="117"/>
      <c r="G97" s="93">
        <f t="shared" si="4"/>
        <v>0</v>
      </c>
      <c r="H97" s="93">
        <f t="shared" si="5"/>
        <v>0</v>
      </c>
      <c r="I97" s="94"/>
      <c r="J97" s="118"/>
      <c r="K97" s="85"/>
    </row>
    <row r="98" spans="1:11" x14ac:dyDescent="0.2">
      <c r="A98" s="90" t="s">
        <v>113</v>
      </c>
      <c r="B98" s="135"/>
      <c r="C98" s="135"/>
      <c r="D98" s="115"/>
      <c r="E98" s="116"/>
      <c r="F98" s="117"/>
      <c r="G98" s="93">
        <f t="shared" si="4"/>
        <v>0</v>
      </c>
      <c r="H98" s="93">
        <f t="shared" si="5"/>
        <v>0</v>
      </c>
      <c r="I98" s="94"/>
      <c r="J98" s="118"/>
      <c r="K98" s="85"/>
    </row>
    <row r="99" spans="1:11" ht="36" customHeight="1" x14ac:dyDescent="0.2">
      <c r="A99" s="86" t="s">
        <v>40</v>
      </c>
      <c r="B99" s="140" t="s">
        <v>290</v>
      </c>
      <c r="C99" s="141"/>
      <c r="D99" s="141"/>
      <c r="E99" s="141"/>
      <c r="F99" s="142"/>
      <c r="G99" s="87">
        <f>SUM(G100:G119)</f>
        <v>0</v>
      </c>
      <c r="H99" s="87">
        <f>SUM(H100:H119)</f>
        <v>0</v>
      </c>
      <c r="I99" s="88"/>
      <c r="J99" s="114"/>
      <c r="K99" s="85"/>
    </row>
    <row r="100" spans="1:11" x14ac:dyDescent="0.2">
      <c r="A100" s="90" t="s">
        <v>41</v>
      </c>
      <c r="B100" s="135"/>
      <c r="C100" s="135"/>
      <c r="D100" s="115"/>
      <c r="E100" s="116"/>
      <c r="F100" s="117"/>
      <c r="G100" s="93">
        <f t="shared" ref="G100:G119" si="6">ROUND(E100*F100,2)</f>
        <v>0</v>
      </c>
      <c r="H100" s="93">
        <f>ROUND(G100*$C$3,2)</f>
        <v>0</v>
      </c>
      <c r="I100" s="94"/>
      <c r="J100" s="118"/>
      <c r="K100" s="85"/>
    </row>
    <row r="101" spans="1:11" x14ac:dyDescent="0.2">
      <c r="A101" s="90" t="s">
        <v>43</v>
      </c>
      <c r="B101" s="135"/>
      <c r="C101" s="135"/>
      <c r="D101" s="115"/>
      <c r="E101" s="116"/>
      <c r="F101" s="117"/>
      <c r="G101" s="93">
        <f t="shared" si="6"/>
        <v>0</v>
      </c>
      <c r="H101" s="93">
        <f t="shared" ref="H101:H119" si="7">ROUND(G101*$C$3,2)</f>
        <v>0</v>
      </c>
      <c r="I101" s="94"/>
      <c r="J101" s="118"/>
      <c r="K101" s="85"/>
    </row>
    <row r="102" spans="1:11" x14ac:dyDescent="0.2">
      <c r="A102" s="90" t="s">
        <v>44</v>
      </c>
      <c r="B102" s="135"/>
      <c r="C102" s="135"/>
      <c r="D102" s="115"/>
      <c r="E102" s="116"/>
      <c r="F102" s="117"/>
      <c r="G102" s="93">
        <f t="shared" si="6"/>
        <v>0</v>
      </c>
      <c r="H102" s="93">
        <f t="shared" si="7"/>
        <v>0</v>
      </c>
      <c r="I102" s="94"/>
      <c r="J102" s="118"/>
      <c r="K102" s="85"/>
    </row>
    <row r="103" spans="1:11" x14ac:dyDescent="0.2">
      <c r="A103" s="90" t="s">
        <v>45</v>
      </c>
      <c r="B103" s="135"/>
      <c r="C103" s="135"/>
      <c r="D103" s="115"/>
      <c r="E103" s="116"/>
      <c r="F103" s="117"/>
      <c r="G103" s="93">
        <f t="shared" si="6"/>
        <v>0</v>
      </c>
      <c r="H103" s="93">
        <f t="shared" si="7"/>
        <v>0</v>
      </c>
      <c r="I103" s="94"/>
      <c r="J103" s="118"/>
      <c r="K103" s="85"/>
    </row>
    <row r="104" spans="1:11" x14ac:dyDescent="0.2">
      <c r="A104" s="90" t="s">
        <v>46</v>
      </c>
      <c r="B104" s="135"/>
      <c r="C104" s="135"/>
      <c r="D104" s="115"/>
      <c r="E104" s="116"/>
      <c r="F104" s="117"/>
      <c r="G104" s="93">
        <f t="shared" si="6"/>
        <v>0</v>
      </c>
      <c r="H104" s="93">
        <f t="shared" si="7"/>
        <v>0</v>
      </c>
      <c r="I104" s="94"/>
      <c r="J104" s="118"/>
      <c r="K104" s="85"/>
    </row>
    <row r="105" spans="1:11" x14ac:dyDescent="0.2">
      <c r="A105" s="90" t="s">
        <v>47</v>
      </c>
      <c r="B105" s="135"/>
      <c r="C105" s="135"/>
      <c r="D105" s="115"/>
      <c r="E105" s="116"/>
      <c r="F105" s="117"/>
      <c r="G105" s="93">
        <f t="shared" si="6"/>
        <v>0</v>
      </c>
      <c r="H105" s="93">
        <f t="shared" si="7"/>
        <v>0</v>
      </c>
      <c r="I105" s="94"/>
      <c r="J105" s="118"/>
      <c r="K105" s="85"/>
    </row>
    <row r="106" spans="1:11" x14ac:dyDescent="0.2">
      <c r="A106" s="90" t="s">
        <v>48</v>
      </c>
      <c r="B106" s="135"/>
      <c r="C106" s="135"/>
      <c r="D106" s="115"/>
      <c r="E106" s="116"/>
      <c r="F106" s="117"/>
      <c r="G106" s="93">
        <f t="shared" si="6"/>
        <v>0</v>
      </c>
      <c r="H106" s="93">
        <f t="shared" si="7"/>
        <v>0</v>
      </c>
      <c r="I106" s="94"/>
      <c r="J106" s="118"/>
      <c r="K106" s="85"/>
    </row>
    <row r="107" spans="1:11" x14ac:dyDescent="0.2">
      <c r="A107" s="90" t="s">
        <v>49</v>
      </c>
      <c r="B107" s="135"/>
      <c r="C107" s="135"/>
      <c r="D107" s="115"/>
      <c r="E107" s="116"/>
      <c r="F107" s="117"/>
      <c r="G107" s="93">
        <f t="shared" si="6"/>
        <v>0</v>
      </c>
      <c r="H107" s="93">
        <f t="shared" si="7"/>
        <v>0</v>
      </c>
      <c r="I107" s="94"/>
      <c r="J107" s="118"/>
      <c r="K107" s="85"/>
    </row>
    <row r="108" spans="1:11" x14ac:dyDescent="0.2">
      <c r="A108" s="90" t="s">
        <v>50</v>
      </c>
      <c r="B108" s="135"/>
      <c r="C108" s="135"/>
      <c r="D108" s="115"/>
      <c r="E108" s="116"/>
      <c r="F108" s="117"/>
      <c r="G108" s="93">
        <f t="shared" si="6"/>
        <v>0</v>
      </c>
      <c r="H108" s="93">
        <f t="shared" si="7"/>
        <v>0</v>
      </c>
      <c r="I108" s="94"/>
      <c r="J108" s="118"/>
      <c r="K108" s="85"/>
    </row>
    <row r="109" spans="1:11" x14ac:dyDescent="0.2">
      <c r="A109" s="90" t="s">
        <v>51</v>
      </c>
      <c r="B109" s="135"/>
      <c r="C109" s="135"/>
      <c r="D109" s="115"/>
      <c r="E109" s="116"/>
      <c r="F109" s="117"/>
      <c r="G109" s="93">
        <f t="shared" si="6"/>
        <v>0</v>
      </c>
      <c r="H109" s="93">
        <f t="shared" si="7"/>
        <v>0</v>
      </c>
      <c r="I109" s="94"/>
      <c r="J109" s="118"/>
      <c r="K109" s="85"/>
    </row>
    <row r="110" spans="1:11" x14ac:dyDescent="0.2">
      <c r="A110" s="90" t="s">
        <v>280</v>
      </c>
      <c r="B110" s="135"/>
      <c r="C110" s="135"/>
      <c r="D110" s="115"/>
      <c r="E110" s="116"/>
      <c r="F110" s="117"/>
      <c r="G110" s="93">
        <f t="shared" si="6"/>
        <v>0</v>
      </c>
      <c r="H110" s="93">
        <f t="shared" si="7"/>
        <v>0</v>
      </c>
      <c r="I110" s="94"/>
      <c r="J110" s="118"/>
      <c r="K110" s="85"/>
    </row>
    <row r="111" spans="1:11" x14ac:dyDescent="0.2">
      <c r="A111" s="90" t="s">
        <v>281</v>
      </c>
      <c r="B111" s="135"/>
      <c r="C111" s="135"/>
      <c r="D111" s="115"/>
      <c r="E111" s="116"/>
      <c r="F111" s="117"/>
      <c r="G111" s="93">
        <f t="shared" si="6"/>
        <v>0</v>
      </c>
      <c r="H111" s="93">
        <f t="shared" si="7"/>
        <v>0</v>
      </c>
      <c r="I111" s="94"/>
      <c r="J111" s="118"/>
      <c r="K111" s="85"/>
    </row>
    <row r="112" spans="1:11" x14ac:dyDescent="0.2">
      <c r="A112" s="90" t="s">
        <v>282</v>
      </c>
      <c r="B112" s="135"/>
      <c r="C112" s="135"/>
      <c r="D112" s="115"/>
      <c r="E112" s="116"/>
      <c r="F112" s="117"/>
      <c r="G112" s="93">
        <f t="shared" si="6"/>
        <v>0</v>
      </c>
      <c r="H112" s="93">
        <f t="shared" si="7"/>
        <v>0</v>
      </c>
      <c r="I112" s="94"/>
      <c r="J112" s="118"/>
      <c r="K112" s="85"/>
    </row>
    <row r="113" spans="1:11" x14ac:dyDescent="0.2">
      <c r="A113" s="90" t="s">
        <v>283</v>
      </c>
      <c r="B113" s="135"/>
      <c r="C113" s="135"/>
      <c r="D113" s="115"/>
      <c r="E113" s="116"/>
      <c r="F113" s="117"/>
      <c r="G113" s="93">
        <f t="shared" si="6"/>
        <v>0</v>
      </c>
      <c r="H113" s="93">
        <f t="shared" si="7"/>
        <v>0</v>
      </c>
      <c r="I113" s="94"/>
      <c r="J113" s="118"/>
      <c r="K113" s="85"/>
    </row>
    <row r="114" spans="1:11" x14ac:dyDescent="0.2">
      <c r="A114" s="90" t="s">
        <v>284</v>
      </c>
      <c r="B114" s="135"/>
      <c r="C114" s="135"/>
      <c r="D114" s="115"/>
      <c r="E114" s="116"/>
      <c r="F114" s="117"/>
      <c r="G114" s="93">
        <f t="shared" si="6"/>
        <v>0</v>
      </c>
      <c r="H114" s="93">
        <f t="shared" si="7"/>
        <v>0</v>
      </c>
      <c r="I114" s="94"/>
      <c r="J114" s="118"/>
      <c r="K114" s="85"/>
    </row>
    <row r="115" spans="1:11" x14ac:dyDescent="0.2">
      <c r="A115" s="90" t="s">
        <v>285</v>
      </c>
      <c r="B115" s="135"/>
      <c r="C115" s="135"/>
      <c r="D115" s="115"/>
      <c r="E115" s="116"/>
      <c r="F115" s="117"/>
      <c r="G115" s="93">
        <f t="shared" si="6"/>
        <v>0</v>
      </c>
      <c r="H115" s="93">
        <f t="shared" si="7"/>
        <v>0</v>
      </c>
      <c r="I115" s="94"/>
      <c r="J115" s="118"/>
      <c r="K115" s="85"/>
    </row>
    <row r="116" spans="1:11" x14ac:dyDescent="0.2">
      <c r="A116" s="90" t="s">
        <v>286</v>
      </c>
      <c r="B116" s="135"/>
      <c r="C116" s="135"/>
      <c r="D116" s="115"/>
      <c r="E116" s="116"/>
      <c r="F116" s="117"/>
      <c r="G116" s="93">
        <f t="shared" si="6"/>
        <v>0</v>
      </c>
      <c r="H116" s="93">
        <f t="shared" si="7"/>
        <v>0</v>
      </c>
      <c r="I116" s="94"/>
      <c r="J116" s="118"/>
      <c r="K116" s="85"/>
    </row>
    <row r="117" spans="1:11" x14ac:dyDescent="0.2">
      <c r="A117" s="90" t="s">
        <v>287</v>
      </c>
      <c r="B117" s="135"/>
      <c r="C117" s="135"/>
      <c r="D117" s="115"/>
      <c r="E117" s="116"/>
      <c r="F117" s="117"/>
      <c r="G117" s="93">
        <f t="shared" si="6"/>
        <v>0</v>
      </c>
      <c r="H117" s="93">
        <f t="shared" si="7"/>
        <v>0</v>
      </c>
      <c r="I117" s="94"/>
      <c r="J117" s="118"/>
      <c r="K117" s="85"/>
    </row>
    <row r="118" spans="1:11" x14ac:dyDescent="0.2">
      <c r="A118" s="90" t="s">
        <v>288</v>
      </c>
      <c r="B118" s="135"/>
      <c r="C118" s="135"/>
      <c r="D118" s="115"/>
      <c r="E118" s="116"/>
      <c r="F118" s="117"/>
      <c r="G118" s="93">
        <f t="shared" si="6"/>
        <v>0</v>
      </c>
      <c r="H118" s="93">
        <f t="shared" si="7"/>
        <v>0</v>
      </c>
      <c r="I118" s="94"/>
      <c r="J118" s="118"/>
      <c r="K118" s="85"/>
    </row>
    <row r="119" spans="1:11" x14ac:dyDescent="0.2">
      <c r="A119" s="90" t="s">
        <v>289</v>
      </c>
      <c r="B119" s="135"/>
      <c r="C119" s="135"/>
      <c r="D119" s="115"/>
      <c r="E119" s="116"/>
      <c r="F119" s="117"/>
      <c r="G119" s="93">
        <f t="shared" si="6"/>
        <v>0</v>
      </c>
      <c r="H119" s="93">
        <f t="shared" si="7"/>
        <v>0</v>
      </c>
      <c r="I119" s="94"/>
      <c r="J119" s="118"/>
      <c r="K119" s="85"/>
    </row>
    <row r="120" spans="1:11" x14ac:dyDescent="0.2">
      <c r="A120" s="157" t="s">
        <v>63</v>
      </c>
      <c r="B120" s="158"/>
      <c r="C120" s="158"/>
      <c r="D120" s="158"/>
      <c r="E120" s="158"/>
      <c r="F120" s="159"/>
      <c r="G120" s="83">
        <f>G7++G28+G53+G78+G99</f>
        <v>0</v>
      </c>
      <c r="H120" s="83">
        <f>H7++H28+H53+H78+H99</f>
        <v>0</v>
      </c>
      <c r="I120" s="119"/>
      <c r="J120" s="120"/>
      <c r="K120" s="85"/>
    </row>
    <row r="121" spans="1:11" ht="35.4" customHeight="1" x14ac:dyDescent="0.2">
      <c r="A121" s="121"/>
      <c r="B121" s="160"/>
      <c r="C121" s="160"/>
      <c r="D121" s="161" t="s">
        <v>66</v>
      </c>
      <c r="E121" s="162"/>
      <c r="F121" s="163"/>
      <c r="G121" s="122"/>
      <c r="H121" s="122"/>
      <c r="I121" s="122"/>
      <c r="J121" s="123"/>
    </row>
    <row r="122" spans="1:11" ht="36" customHeight="1" x14ac:dyDescent="0.2">
      <c r="A122" s="86" t="s">
        <v>57</v>
      </c>
      <c r="B122" s="140" t="s">
        <v>69</v>
      </c>
      <c r="C122" s="141"/>
      <c r="D122" s="164">
        <f>Suvestinė!C18</f>
        <v>0</v>
      </c>
      <c r="E122" s="165"/>
      <c r="F122" s="166"/>
      <c r="G122" s="87">
        <f>ROUNDDOWN(G120*D122,2)</f>
        <v>0</v>
      </c>
      <c r="H122" s="87">
        <f>ROUND(G122*$C$3,2)</f>
        <v>0</v>
      </c>
      <c r="I122" s="87"/>
      <c r="J122" s="124" t="s">
        <v>58</v>
      </c>
    </row>
    <row r="123" spans="1:11" x14ac:dyDescent="0.2">
      <c r="A123" s="125"/>
      <c r="B123" s="126"/>
      <c r="C123" s="126"/>
      <c r="D123" s="127"/>
      <c r="E123" s="128"/>
      <c r="F123" s="128"/>
      <c r="G123" s="129"/>
      <c r="H123" s="129"/>
      <c r="I123" s="130"/>
      <c r="J123" s="131"/>
    </row>
    <row r="124" spans="1:11" ht="35.4" customHeight="1" x14ac:dyDescent="0.2">
      <c r="A124" s="154" t="s">
        <v>68</v>
      </c>
      <c r="B124" s="155"/>
      <c r="C124" s="155"/>
      <c r="D124" s="155"/>
      <c r="E124" s="155"/>
      <c r="F124" s="156"/>
      <c r="G124" s="132">
        <f>G120+G122</f>
        <v>0</v>
      </c>
      <c r="H124" s="132">
        <f>H120+H122</f>
        <v>0</v>
      </c>
      <c r="I124" s="133"/>
      <c r="J124" s="134"/>
    </row>
  </sheetData>
  <sheetProtection algorithmName="SHA-512" hashValue="vGl3VLdSUMae6DHHg0lKIqfuFUfg0cF6fjyi/4lkKuPV//H1sz+idJy8QghFZsfGNq7yap5vwoagVOVCDdmb0g==" saltValue="h5fjcrGC4/MMVEsXlLQroQ==" spinCount="100000" sheet="1" formatColumns="0" formatRows="0" insertHyperlinks="0"/>
  <protectedRanges>
    <protectedRange sqref="B79:F98 I79:J98" name="Diapazonas6"/>
    <protectedRange sqref="B54 B54:B77 C58:C59 C64:C65 C70:C71 C76:C77 D57:F59 D63:F65 D69:F71 D75:F77 I54:I77 J57:J59 J63:J65 J69:J71 J75:J77 K54 K55:K56 K60 K61:K62 K66 K67:K68 K72 K73:K74" name="Diapazonas4"/>
    <protectedRange sqref="B8 B8:B27 I8:I27 E8:E27" name="Diapazonas2"/>
    <protectedRange sqref="C2:C3" name="Diapazonas1"/>
    <protectedRange sqref="B29 B29:B52 C33:C34 C39:C40 C45:C46 C51:C52 D32:F34 D38:F40 D44:F46 D50:F52 I29:I52 J32:J34 J38:J40 J44:J46 J50:J52 K47 K48:K49 K41 K42:K43 K35 K36:K37 K29 K30:K31" name="Diapazonas3"/>
    <protectedRange sqref="I79:J98 B100:F119 I100:J119" name="Diapazonas5"/>
  </protectedRanges>
  <mergeCells count="88">
    <mergeCell ref="A124:F124"/>
    <mergeCell ref="A120:F120"/>
    <mergeCell ref="B121:C121"/>
    <mergeCell ref="D121:F121"/>
    <mergeCell ref="B122:C122"/>
    <mergeCell ref="D122:F122"/>
    <mergeCell ref="B93:C93"/>
    <mergeCell ref="B101:C101"/>
    <mergeCell ref="B102:C102"/>
    <mergeCell ref="B103:C103"/>
    <mergeCell ref="B95:C95"/>
    <mergeCell ref="B96:C96"/>
    <mergeCell ref="B97:C97"/>
    <mergeCell ref="B98:C98"/>
    <mergeCell ref="B100:C100"/>
    <mergeCell ref="B88:C88"/>
    <mergeCell ref="B89:C89"/>
    <mergeCell ref="B90:C90"/>
    <mergeCell ref="B91:C91"/>
    <mergeCell ref="B92:C92"/>
    <mergeCell ref="B53:F53"/>
    <mergeCell ref="A54:A59"/>
    <mergeCell ref="B54:B59"/>
    <mergeCell ref="A72:A77"/>
    <mergeCell ref="B72:B77"/>
    <mergeCell ref="J8:J11"/>
    <mergeCell ref="A29:A34"/>
    <mergeCell ref="B28:F28"/>
    <mergeCell ref="A41:A46"/>
    <mergeCell ref="B41:B46"/>
    <mergeCell ref="A1:B1"/>
    <mergeCell ref="C1:D1"/>
    <mergeCell ref="B5:C5"/>
    <mergeCell ref="B6:F6"/>
    <mergeCell ref="B7:F7"/>
    <mergeCell ref="K47:L47"/>
    <mergeCell ref="A47:A52"/>
    <mergeCell ref="B47:B52"/>
    <mergeCell ref="K29:L29"/>
    <mergeCell ref="K35:L35"/>
    <mergeCell ref="K41:L41"/>
    <mergeCell ref="B29:B34"/>
    <mergeCell ref="A35:A40"/>
    <mergeCell ref="B35:B40"/>
    <mergeCell ref="K54:L54"/>
    <mergeCell ref="A60:A65"/>
    <mergeCell ref="B60:B65"/>
    <mergeCell ref="K60:L60"/>
    <mergeCell ref="A66:A71"/>
    <mergeCell ref="B66:B71"/>
    <mergeCell ref="K66:L66"/>
    <mergeCell ref="K72:L72"/>
    <mergeCell ref="B99:F99"/>
    <mergeCell ref="B104:C104"/>
    <mergeCell ref="B105:C105"/>
    <mergeCell ref="B106:C106"/>
    <mergeCell ref="B82:C82"/>
    <mergeCell ref="B78:F78"/>
    <mergeCell ref="B79:C79"/>
    <mergeCell ref="B80:C80"/>
    <mergeCell ref="B81:C81"/>
    <mergeCell ref="B94:C94"/>
    <mergeCell ref="B83:C83"/>
    <mergeCell ref="B84:C84"/>
    <mergeCell ref="B85:C85"/>
    <mergeCell ref="B86:C86"/>
    <mergeCell ref="B87:C87"/>
    <mergeCell ref="B107:C107"/>
    <mergeCell ref="B108:C108"/>
    <mergeCell ref="B109:C109"/>
    <mergeCell ref="B110:C110"/>
    <mergeCell ref="B111:C111"/>
    <mergeCell ref="B117:C117"/>
    <mergeCell ref="B118:C118"/>
    <mergeCell ref="B119:C119"/>
    <mergeCell ref="I29:I34"/>
    <mergeCell ref="I35:I40"/>
    <mergeCell ref="I41:I46"/>
    <mergeCell ref="I47:I52"/>
    <mergeCell ref="I54:I59"/>
    <mergeCell ref="I60:I65"/>
    <mergeCell ref="I66:I71"/>
    <mergeCell ref="I72:I77"/>
    <mergeCell ref="B112:C112"/>
    <mergeCell ref="B113:C113"/>
    <mergeCell ref="B114:C114"/>
    <mergeCell ref="B115:C115"/>
    <mergeCell ref="B116:C116"/>
  </mergeCells>
  <phoneticPr fontId="3" type="noConversion"/>
  <dataValidations count="5">
    <dataValidation type="list" allowBlank="1" showInputMessage="1" showErrorMessage="1" sqref="K1:K2" xr:uid="{B803354B-74F8-4E8D-B27A-2C34D5E10AC8}">
      <formula1>"Taikomieji (pramoniniai) moksliniai tyrimai, Eksperimentinė plėtra (bandomoji taikomoji veikla)"</formula1>
    </dataValidation>
    <dataValidation type="whole" operator="lessThanOrEqual" allowBlank="1" showInputMessage="1" showErrorMessage="1" error="Įvesta reikšmė neturi viršyti 7,00 proc." sqref="D123:F123" xr:uid="{30AE2539-B3D4-4791-8BF1-D23705EC1E60}">
      <formula1>7</formula1>
    </dataValidation>
    <dataValidation operator="lessThanOrEqual" allowBlank="1" showInputMessage="1" showErrorMessage="1" error="Įvesta reikšmė neturi viršyti 7,00 proc." sqref="D122:F122" xr:uid="{2A02D081-61F0-4BD9-AEB6-4341F7DDED9C}"/>
    <dataValidation type="list" allowBlank="1" showInputMessage="1" showErrorMessage="1" sqref="B8:B27" xr:uid="{D898C51F-707D-42B2-962E-5B26743B4AA1}">
      <formula1>Pareiškėjas</formula1>
    </dataValidation>
    <dataValidation type="list" allowBlank="1" showInputMessage="1" showErrorMessage="1" sqref="C2" xr:uid="{FA64286B-FA9D-416C-BF42-E9A72DB1D81C}">
      <formula1>"Sostinės regionas, Vidurio ir vakarų Lietuvos regionas"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D41C2F-64AE-4436-9BFE-D34E719ADEE4}">
          <x14:formula1>
            <xm:f>IF($C$2=Duomenys!$A$2,Duomenys!$B$2,Duomenys!$B$3:$D$3)</xm:f>
          </x14:formula1>
          <xm:sqref>C3</xm:sqref>
        </x14:dataValidation>
        <x14:dataValidation type="list" allowBlank="1" showInputMessage="1" showErrorMessage="1" xr:uid="{F7FBDAF3-D702-4A84-93E7-6B85BF055C89}">
          <x14:formula1>
            <xm:f>'Dienpinigiai ir apgyvendinimas'!$A$4:$A$158</xm:f>
          </x14:formula1>
          <xm:sqref>K72:L72 K29:L29 K35:L35 K41:L41 K47:L47 K54:L54 K60:L60 K66:L66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E00B4-D7FE-42AF-BE01-E34F7DCFCC35}">
  <sheetPr>
    <tabColor theme="9"/>
  </sheetPr>
  <dimension ref="A1:L124"/>
  <sheetViews>
    <sheetView zoomScale="85" zoomScaleNormal="85" workbookViewId="0">
      <pane ySplit="5" topLeftCell="A63" activePane="bottomLeft" state="frozen"/>
      <selection pane="bottomLeft" activeCell="J111" sqref="J111"/>
    </sheetView>
  </sheetViews>
  <sheetFormatPr defaultColWidth="9.109375" defaultRowHeight="11.4" x14ac:dyDescent="0.2"/>
  <cols>
    <col min="1" max="1" width="4.88671875" style="42" bestFit="1" customWidth="1"/>
    <col min="2" max="2" width="26.109375" style="42" customWidth="1"/>
    <col min="3" max="3" width="36.88671875" style="42" customWidth="1"/>
    <col min="4" max="4" width="13.5546875" style="42" customWidth="1"/>
    <col min="5" max="5" width="10.6640625" style="42" customWidth="1"/>
    <col min="6" max="6" width="12.5546875" style="42" customWidth="1"/>
    <col min="7" max="7" width="24.44140625" style="42" customWidth="1"/>
    <col min="8" max="8" width="14" style="42" customWidth="1"/>
    <col min="9" max="9" width="37.77734375" style="42" customWidth="1"/>
    <col min="10" max="10" width="36.77734375" style="42" customWidth="1"/>
    <col min="11" max="11" width="6.33203125" style="42" customWidth="1"/>
    <col min="12" max="12" width="22.33203125" style="42" bestFit="1" customWidth="1"/>
    <col min="13" max="13" width="15.33203125" style="42" bestFit="1" customWidth="1"/>
    <col min="14" max="14" width="15.109375" style="42" bestFit="1" customWidth="1"/>
    <col min="15" max="15" width="11.6640625" style="42" customWidth="1"/>
    <col min="16" max="16" width="11.33203125" style="42" bestFit="1" customWidth="1"/>
    <col min="17" max="17" width="16.44140625" style="42" customWidth="1"/>
    <col min="18" max="18" width="18.5546875" style="42" customWidth="1"/>
    <col min="19" max="19" width="21" style="42" bestFit="1" customWidth="1"/>
    <col min="20" max="20" width="1.6640625" style="42" bestFit="1" customWidth="1"/>
    <col min="21" max="16384" width="9.109375" style="42"/>
  </cols>
  <sheetData>
    <row r="1" spans="1:11" ht="12.75" customHeight="1" x14ac:dyDescent="0.2">
      <c r="A1" s="149" t="s">
        <v>0</v>
      </c>
      <c r="B1" s="149"/>
      <c r="C1" s="71" t="s">
        <v>292</v>
      </c>
      <c r="D1" s="71"/>
      <c r="E1" s="70"/>
      <c r="F1" s="71"/>
      <c r="G1" s="72"/>
      <c r="H1" s="72"/>
      <c r="I1" s="72"/>
      <c r="J1" s="72"/>
      <c r="K1" s="73"/>
    </row>
    <row r="2" spans="1:11" ht="12.75" customHeight="1" x14ac:dyDescent="0.2">
      <c r="A2" s="68"/>
      <c r="B2" s="68" t="s">
        <v>100</v>
      </c>
      <c r="C2" s="69" t="s">
        <v>102</v>
      </c>
      <c r="D2" s="69"/>
      <c r="E2" s="71"/>
      <c r="F2" s="71"/>
      <c r="G2" s="72"/>
      <c r="H2" s="72"/>
      <c r="I2" s="72"/>
      <c r="J2" s="72"/>
      <c r="K2" s="73"/>
    </row>
    <row r="3" spans="1:11" x14ac:dyDescent="0.2">
      <c r="A3" s="68"/>
      <c r="B3" s="68" t="s">
        <v>1</v>
      </c>
      <c r="C3" s="75">
        <v>0.6</v>
      </c>
      <c r="D3" s="76"/>
      <c r="E3" s="76"/>
      <c r="F3" s="76"/>
      <c r="G3" s="68"/>
      <c r="H3" s="77"/>
      <c r="I3" s="77"/>
      <c r="J3" s="76"/>
      <c r="K3" s="73"/>
    </row>
    <row r="4" spans="1:11" x14ac:dyDescent="0.2">
      <c r="E4" s="78"/>
    </row>
    <row r="5" spans="1:11" ht="34.200000000000003" x14ac:dyDescent="0.2">
      <c r="A5" s="79" t="s">
        <v>2</v>
      </c>
      <c r="B5" s="151" t="s">
        <v>3</v>
      </c>
      <c r="C5" s="151"/>
      <c r="D5" s="79" t="s">
        <v>4</v>
      </c>
      <c r="E5" s="79" t="s">
        <v>5</v>
      </c>
      <c r="F5" s="79" t="s">
        <v>6</v>
      </c>
      <c r="G5" s="79" t="s">
        <v>7</v>
      </c>
      <c r="H5" s="79" t="s">
        <v>60</v>
      </c>
      <c r="I5" s="79" t="s">
        <v>291</v>
      </c>
      <c r="J5" s="80" t="s">
        <v>93</v>
      </c>
      <c r="K5" s="81"/>
    </row>
    <row r="6" spans="1:11" x14ac:dyDescent="0.2">
      <c r="A6" s="82"/>
      <c r="B6" s="152" t="s">
        <v>62</v>
      </c>
      <c r="C6" s="152"/>
      <c r="D6" s="152"/>
      <c r="E6" s="152"/>
      <c r="F6" s="152"/>
      <c r="G6" s="83" t="e">
        <f>G7+G28+G53+G78+G99</f>
        <v>#VALUE!</v>
      </c>
      <c r="H6" s="83" t="e">
        <f>H7+H28+H53+H78+H99</f>
        <v>#VALUE!</v>
      </c>
      <c r="I6" s="83"/>
      <c r="J6" s="84"/>
      <c r="K6" s="85"/>
    </row>
    <row r="7" spans="1:11" ht="36" customHeight="1" x14ac:dyDescent="0.2">
      <c r="A7" s="86" t="s">
        <v>8</v>
      </c>
      <c r="B7" s="140" t="s">
        <v>276</v>
      </c>
      <c r="C7" s="141"/>
      <c r="D7" s="141"/>
      <c r="E7" s="141"/>
      <c r="F7" s="142"/>
      <c r="G7" s="87">
        <f>SUM(G8:G27)</f>
        <v>0</v>
      </c>
      <c r="H7" s="87">
        <f>SUM(H8:H27)</f>
        <v>0</v>
      </c>
      <c r="I7" s="88"/>
      <c r="J7" s="89"/>
      <c r="K7" s="85"/>
    </row>
    <row r="8" spans="1:11" ht="11.4" customHeight="1" x14ac:dyDescent="0.2">
      <c r="A8" s="90" t="s">
        <v>9</v>
      </c>
      <c r="B8" s="91"/>
      <c r="C8" s="44" t="str">
        <f>IF(B8&gt;0,VLOOKUP(B8,Mokytojai!B$7:E$26,2,FALSE),"")</f>
        <v/>
      </c>
      <c r="D8" s="45" t="s">
        <v>42</v>
      </c>
      <c r="E8" s="92"/>
      <c r="F8" s="93">
        <f>IF(B8&gt;0,ROUND(VLOOKUP(B8,Mokytojai!B$7:E$26,4,FALSE),2),0)</f>
        <v>0</v>
      </c>
      <c r="G8" s="93">
        <f>IFERROR(ROUND(E8*F8,2),"0,00")</f>
        <v>0</v>
      </c>
      <c r="H8" s="93">
        <f>ROUND(G8*$C$3,2)</f>
        <v>0</v>
      </c>
      <c r="I8" s="94"/>
      <c r="J8" s="153" t="s">
        <v>275</v>
      </c>
      <c r="K8" s="85"/>
    </row>
    <row r="9" spans="1:11" x14ac:dyDescent="0.2">
      <c r="A9" s="90" t="s">
        <v>10</v>
      </c>
      <c r="B9" s="91"/>
      <c r="C9" s="44" t="str">
        <f>IF(B9&gt;0,VLOOKUP(B9,Mokytojai!B$7:E$26,2,FALSE),"")</f>
        <v/>
      </c>
      <c r="D9" s="45" t="s">
        <v>42</v>
      </c>
      <c r="E9" s="92"/>
      <c r="F9" s="93">
        <f>IF(B9&gt;0,ROUND(VLOOKUP(B9,Mokytojai!B$7:E$26,4,FALSE),2),0)</f>
        <v>0</v>
      </c>
      <c r="G9" s="93">
        <f t="shared" ref="G9:G27" si="0">IFERROR(ROUND(E9*F9,2),"0,00")</f>
        <v>0</v>
      </c>
      <c r="H9" s="93">
        <f>ROUND(G9*$C$3,2)</f>
        <v>0</v>
      </c>
      <c r="I9" s="94"/>
      <c r="J9" s="153"/>
      <c r="K9" s="85"/>
    </row>
    <row r="10" spans="1:11" x14ac:dyDescent="0.2">
      <c r="A10" s="90" t="s">
        <v>11</v>
      </c>
      <c r="B10" s="91"/>
      <c r="C10" s="44" t="str">
        <f>IF(B10&gt;0,VLOOKUP(B10,Mokytojai!B$7:E$26,2,FALSE),"")</f>
        <v/>
      </c>
      <c r="D10" s="45" t="s">
        <v>42</v>
      </c>
      <c r="E10" s="92"/>
      <c r="F10" s="93">
        <f>IF(B10&gt;0,ROUND(VLOOKUP(B10,Mokytojai!B$7:E$26,4,FALSE),2),0)</f>
        <v>0</v>
      </c>
      <c r="G10" s="93">
        <f t="shared" si="0"/>
        <v>0</v>
      </c>
      <c r="H10" s="93">
        <f t="shared" ref="H10:H27" si="1">ROUND(G10*$C$3,2)</f>
        <v>0</v>
      </c>
      <c r="I10" s="94"/>
      <c r="J10" s="153"/>
      <c r="K10" s="85"/>
    </row>
    <row r="11" spans="1:11" x14ac:dyDescent="0.2">
      <c r="A11" s="90" t="s">
        <v>12</v>
      </c>
      <c r="B11" s="91"/>
      <c r="C11" s="44" t="str">
        <f>IF(B11&gt;0,VLOOKUP(B11,Mokytojai!B$7:E$26,2,FALSE),"")</f>
        <v/>
      </c>
      <c r="D11" s="45" t="s">
        <v>42</v>
      </c>
      <c r="E11" s="92"/>
      <c r="F11" s="93">
        <f>IF(B11&gt;0,ROUND(VLOOKUP(B11,Mokytojai!B$7:E$26,4,FALSE),2),0)</f>
        <v>0</v>
      </c>
      <c r="G11" s="93">
        <f t="shared" si="0"/>
        <v>0</v>
      </c>
      <c r="H11" s="93">
        <f t="shared" si="1"/>
        <v>0</v>
      </c>
      <c r="I11" s="94"/>
      <c r="J11" s="153"/>
      <c r="K11" s="85"/>
    </row>
    <row r="12" spans="1:11" x14ac:dyDescent="0.2">
      <c r="A12" s="90" t="s">
        <v>13</v>
      </c>
      <c r="B12" s="91"/>
      <c r="C12" s="44" t="str">
        <f>IF(B12&gt;0,VLOOKUP(B12,Mokytojai!B$7:E$26,2,FALSE),"")</f>
        <v/>
      </c>
      <c r="D12" s="45" t="s">
        <v>42</v>
      </c>
      <c r="E12" s="92"/>
      <c r="F12" s="93">
        <f>IF(B12&gt;0,ROUND(VLOOKUP(B12,Mokytojai!B$7:E$26,4,FALSE),2),0)</f>
        <v>0</v>
      </c>
      <c r="G12" s="93">
        <f t="shared" si="0"/>
        <v>0</v>
      </c>
      <c r="H12" s="93">
        <f t="shared" si="1"/>
        <v>0</v>
      </c>
      <c r="I12" s="94"/>
      <c r="J12" s="95"/>
      <c r="K12" s="85"/>
    </row>
    <row r="13" spans="1:11" x14ac:dyDescent="0.2">
      <c r="A13" s="90" t="s">
        <v>14</v>
      </c>
      <c r="B13" s="91"/>
      <c r="C13" s="44" t="str">
        <f>IF(B13&gt;0,VLOOKUP(B13,Mokytojai!B$7:E$26,2,FALSE),"")</f>
        <v/>
      </c>
      <c r="D13" s="45" t="s">
        <v>42</v>
      </c>
      <c r="E13" s="92"/>
      <c r="F13" s="93">
        <f>IF(B13&gt;0,ROUND(VLOOKUP(B13,Mokytojai!B$7:E$26,4,FALSE),2),0)</f>
        <v>0</v>
      </c>
      <c r="G13" s="93">
        <f t="shared" si="0"/>
        <v>0</v>
      </c>
      <c r="H13" s="93">
        <f t="shared" si="1"/>
        <v>0</v>
      </c>
      <c r="I13" s="94"/>
      <c r="J13" s="95"/>
      <c r="K13" s="85"/>
    </row>
    <row r="14" spans="1:11" x14ac:dyDescent="0.2">
      <c r="A14" s="90" t="s">
        <v>15</v>
      </c>
      <c r="B14" s="91"/>
      <c r="C14" s="44" t="str">
        <f>IF(B14&gt;0,VLOOKUP(B14,Mokytojai!B$7:E$26,2,FALSE),"")</f>
        <v/>
      </c>
      <c r="D14" s="45" t="s">
        <v>42</v>
      </c>
      <c r="E14" s="92"/>
      <c r="F14" s="93">
        <f>IF(B14&gt;0,ROUND(VLOOKUP(B14,Mokytojai!B$7:E$26,4,FALSE),2),0)</f>
        <v>0</v>
      </c>
      <c r="G14" s="93">
        <f t="shared" si="0"/>
        <v>0</v>
      </c>
      <c r="H14" s="93">
        <f t="shared" si="1"/>
        <v>0</v>
      </c>
      <c r="I14" s="94"/>
      <c r="J14" s="95"/>
      <c r="K14" s="85"/>
    </row>
    <row r="15" spans="1:11" x14ac:dyDescent="0.2">
      <c r="A15" s="90" t="s">
        <v>16</v>
      </c>
      <c r="B15" s="91"/>
      <c r="C15" s="44" t="str">
        <f>IF(B15&gt;0,VLOOKUP(B15,Mokytojai!B$7:E$26,2,FALSE),"")</f>
        <v/>
      </c>
      <c r="D15" s="45" t="s">
        <v>42</v>
      </c>
      <c r="E15" s="92"/>
      <c r="F15" s="93">
        <f>IF(B15&gt;0,ROUND(VLOOKUP(B15,Mokytojai!B$7:E$26,4,FALSE),2),0)</f>
        <v>0</v>
      </c>
      <c r="G15" s="93">
        <f t="shared" si="0"/>
        <v>0</v>
      </c>
      <c r="H15" s="93">
        <f t="shared" si="1"/>
        <v>0</v>
      </c>
      <c r="I15" s="94"/>
      <c r="J15" s="95"/>
      <c r="K15" s="85"/>
    </row>
    <row r="16" spans="1:11" x14ac:dyDescent="0.2">
      <c r="A16" s="90" t="s">
        <v>17</v>
      </c>
      <c r="B16" s="91"/>
      <c r="C16" s="44" t="str">
        <f>IF(B16&gt;0,VLOOKUP(B16,Mokytojai!B$7:E$26,2,FALSE),"")</f>
        <v/>
      </c>
      <c r="D16" s="45" t="s">
        <v>42</v>
      </c>
      <c r="E16" s="92"/>
      <c r="F16" s="93">
        <f>IF(B16&gt;0,ROUND(VLOOKUP(B16,Mokytojai!B$7:E$26,4,FALSE),2),0)</f>
        <v>0</v>
      </c>
      <c r="G16" s="93">
        <f t="shared" si="0"/>
        <v>0</v>
      </c>
      <c r="H16" s="93">
        <f t="shared" si="1"/>
        <v>0</v>
      </c>
      <c r="I16" s="94"/>
      <c r="J16" s="95"/>
      <c r="K16" s="85"/>
    </row>
    <row r="17" spans="1:12" x14ac:dyDescent="0.2">
      <c r="A17" s="90" t="s">
        <v>18</v>
      </c>
      <c r="B17" s="91"/>
      <c r="C17" s="44" t="str">
        <f>IF(B17&gt;0,VLOOKUP(B17,Mokytojai!B$7:E$26,2,FALSE),"")</f>
        <v/>
      </c>
      <c r="D17" s="45" t="s">
        <v>42</v>
      </c>
      <c r="E17" s="92"/>
      <c r="F17" s="93">
        <f>IF(B17&gt;0,ROUND(VLOOKUP(B17,Mokytojai!B$7:E$26,4,FALSE),2),0)</f>
        <v>0</v>
      </c>
      <c r="G17" s="93">
        <f t="shared" si="0"/>
        <v>0</v>
      </c>
      <c r="H17" s="93">
        <f t="shared" si="1"/>
        <v>0</v>
      </c>
      <c r="I17" s="94"/>
      <c r="J17" s="95"/>
      <c r="K17" s="85"/>
    </row>
    <row r="18" spans="1:12" x14ac:dyDescent="0.2">
      <c r="A18" s="90" t="s">
        <v>76</v>
      </c>
      <c r="B18" s="91"/>
      <c r="C18" s="44" t="str">
        <f>IF(B18&gt;0,VLOOKUP(B18,Mokytojai!B$7:E$26,2,FALSE),"")</f>
        <v/>
      </c>
      <c r="D18" s="45" t="s">
        <v>42</v>
      </c>
      <c r="E18" s="92"/>
      <c r="F18" s="93">
        <f>IF(B18&gt;0,ROUND(VLOOKUP(B18,Mokytojai!B$7:E$26,4,FALSE),2),0)</f>
        <v>0</v>
      </c>
      <c r="G18" s="93">
        <f t="shared" si="0"/>
        <v>0</v>
      </c>
      <c r="H18" s="93">
        <f t="shared" si="1"/>
        <v>0</v>
      </c>
      <c r="I18" s="94"/>
      <c r="J18" s="95"/>
      <c r="K18" s="85"/>
    </row>
    <row r="19" spans="1:12" x14ac:dyDescent="0.2">
      <c r="A19" s="90" t="s">
        <v>77</v>
      </c>
      <c r="B19" s="91"/>
      <c r="C19" s="44" t="str">
        <f>IF(B19&gt;0,VLOOKUP(B19,Mokytojai!B$7:E$26,2,FALSE),"")</f>
        <v/>
      </c>
      <c r="D19" s="45" t="s">
        <v>42</v>
      </c>
      <c r="E19" s="92"/>
      <c r="F19" s="93">
        <f>IF(B19&gt;0,ROUND(VLOOKUP(B19,Mokytojai!B$7:E$26,4,FALSE),2),0)</f>
        <v>0</v>
      </c>
      <c r="G19" s="93">
        <f t="shared" si="0"/>
        <v>0</v>
      </c>
      <c r="H19" s="93">
        <f t="shared" si="1"/>
        <v>0</v>
      </c>
      <c r="I19" s="94"/>
      <c r="J19" s="95"/>
      <c r="K19" s="85"/>
    </row>
    <row r="20" spans="1:12" x14ac:dyDescent="0.2">
      <c r="A20" s="90" t="s">
        <v>78</v>
      </c>
      <c r="B20" s="91"/>
      <c r="C20" s="44" t="str">
        <f>IF(B20&gt;0,VLOOKUP(B20,Mokytojai!B$7:E$26,2,FALSE),"")</f>
        <v/>
      </c>
      <c r="D20" s="45" t="s">
        <v>42</v>
      </c>
      <c r="E20" s="92"/>
      <c r="F20" s="93">
        <f>IF(B20&gt;0,ROUND(VLOOKUP(B20,Mokytojai!B$7:E$26,4,FALSE),2),0)</f>
        <v>0</v>
      </c>
      <c r="G20" s="93">
        <f t="shared" si="0"/>
        <v>0</v>
      </c>
      <c r="H20" s="93">
        <f t="shared" si="1"/>
        <v>0</v>
      </c>
      <c r="I20" s="94"/>
      <c r="J20" s="95"/>
      <c r="K20" s="85"/>
    </row>
    <row r="21" spans="1:12" x14ac:dyDescent="0.2">
      <c r="A21" s="90" t="s">
        <v>79</v>
      </c>
      <c r="B21" s="91"/>
      <c r="C21" s="44" t="str">
        <f>IF(B21&gt;0,VLOOKUP(B21,Mokytojai!B$7:E$26,2,FALSE),"")</f>
        <v/>
      </c>
      <c r="D21" s="45" t="s">
        <v>42</v>
      </c>
      <c r="E21" s="92"/>
      <c r="F21" s="93">
        <f>IF(B21&gt;0,ROUND(VLOOKUP(B21,Mokytojai!B$7:E$26,4,FALSE),2),0)</f>
        <v>0</v>
      </c>
      <c r="G21" s="93">
        <f t="shared" si="0"/>
        <v>0</v>
      </c>
      <c r="H21" s="93">
        <f t="shared" si="1"/>
        <v>0</v>
      </c>
      <c r="I21" s="94"/>
      <c r="J21" s="95"/>
      <c r="K21" s="85"/>
    </row>
    <row r="22" spans="1:12" x14ac:dyDescent="0.2">
      <c r="A22" s="90" t="s">
        <v>80</v>
      </c>
      <c r="B22" s="91"/>
      <c r="C22" s="44" t="str">
        <f>IF(B22&gt;0,VLOOKUP(B22,Mokytojai!B$7:E$26,2,FALSE),"")</f>
        <v/>
      </c>
      <c r="D22" s="45" t="s">
        <v>42</v>
      </c>
      <c r="E22" s="92"/>
      <c r="F22" s="93">
        <f>IF(B22&gt;0,ROUND(VLOOKUP(B22,Mokytojai!B$7:E$26,4,FALSE),2),0)</f>
        <v>0</v>
      </c>
      <c r="G22" s="93">
        <f t="shared" si="0"/>
        <v>0</v>
      </c>
      <c r="H22" s="93">
        <f t="shared" si="1"/>
        <v>0</v>
      </c>
      <c r="I22" s="94"/>
      <c r="J22" s="95"/>
      <c r="K22" s="85"/>
    </row>
    <row r="23" spans="1:12" x14ac:dyDescent="0.2">
      <c r="A23" s="90" t="s">
        <v>81</v>
      </c>
      <c r="B23" s="91"/>
      <c r="C23" s="44" t="str">
        <f>IF(B23&gt;0,VLOOKUP(B23,Mokytojai!B$7:E$26,2,FALSE),"")</f>
        <v/>
      </c>
      <c r="D23" s="45" t="s">
        <v>42</v>
      </c>
      <c r="E23" s="92"/>
      <c r="F23" s="93">
        <f>IF(B23&gt;0,ROUND(VLOOKUP(B23,Mokytojai!B$7:E$26,4,FALSE),2),0)</f>
        <v>0</v>
      </c>
      <c r="G23" s="93">
        <f t="shared" si="0"/>
        <v>0</v>
      </c>
      <c r="H23" s="93">
        <f t="shared" si="1"/>
        <v>0</v>
      </c>
      <c r="I23" s="94"/>
      <c r="J23" s="95"/>
      <c r="K23" s="85"/>
    </row>
    <row r="24" spans="1:12" x14ac:dyDescent="0.2">
      <c r="A24" s="90" t="s">
        <v>82</v>
      </c>
      <c r="B24" s="91"/>
      <c r="C24" s="44" t="str">
        <f>IF(B24&gt;0,VLOOKUP(B24,Mokytojai!B$7:E$26,2,FALSE),"")</f>
        <v/>
      </c>
      <c r="D24" s="45" t="s">
        <v>42</v>
      </c>
      <c r="E24" s="92"/>
      <c r="F24" s="93">
        <f>IF(B24&gt;0,ROUND(VLOOKUP(B24,Mokytojai!B$7:E$26,4,FALSE),2),0)</f>
        <v>0</v>
      </c>
      <c r="G24" s="93">
        <f t="shared" si="0"/>
        <v>0</v>
      </c>
      <c r="H24" s="93">
        <f t="shared" si="1"/>
        <v>0</v>
      </c>
      <c r="I24" s="94"/>
      <c r="J24" s="95"/>
      <c r="K24" s="85"/>
    </row>
    <row r="25" spans="1:12" x14ac:dyDescent="0.2">
      <c r="A25" s="90" t="s">
        <v>83</v>
      </c>
      <c r="B25" s="91"/>
      <c r="C25" s="44" t="str">
        <f>IF(B25&gt;0,VLOOKUP(B25,Mokytojai!B$7:E$26,2,FALSE),"")</f>
        <v/>
      </c>
      <c r="D25" s="45" t="s">
        <v>42</v>
      </c>
      <c r="E25" s="92"/>
      <c r="F25" s="93">
        <f>IF(B25&gt;0,ROUND(VLOOKUP(B25,Mokytojai!B$7:E$26,4,FALSE),2),0)</f>
        <v>0</v>
      </c>
      <c r="G25" s="93">
        <f t="shared" si="0"/>
        <v>0</v>
      </c>
      <c r="H25" s="93">
        <f t="shared" si="1"/>
        <v>0</v>
      </c>
      <c r="I25" s="94"/>
      <c r="J25" s="95"/>
      <c r="K25" s="85"/>
    </row>
    <row r="26" spans="1:12" x14ac:dyDescent="0.2">
      <c r="A26" s="90" t="s">
        <v>84</v>
      </c>
      <c r="B26" s="91"/>
      <c r="C26" s="44" t="str">
        <f>IF(B26&gt;0,VLOOKUP(B26,Mokytojai!B$7:E$26,2,FALSE),"")</f>
        <v/>
      </c>
      <c r="D26" s="45" t="s">
        <v>42</v>
      </c>
      <c r="E26" s="92"/>
      <c r="F26" s="93">
        <f>IF(B26&gt;0,ROUND(VLOOKUP(B26,Mokytojai!B$7:E$26,4,FALSE),2),0)</f>
        <v>0</v>
      </c>
      <c r="G26" s="93">
        <f t="shared" si="0"/>
        <v>0</v>
      </c>
      <c r="H26" s="93">
        <f t="shared" si="1"/>
        <v>0</v>
      </c>
      <c r="I26" s="94"/>
      <c r="J26" s="95"/>
      <c r="K26" s="85"/>
    </row>
    <row r="27" spans="1:12" x14ac:dyDescent="0.2">
      <c r="A27" s="90" t="s">
        <v>85</v>
      </c>
      <c r="B27" s="91"/>
      <c r="C27" s="44" t="str">
        <f>IF(B27&gt;0,VLOOKUP(B27,Mokytojai!B$7:E$26,2,FALSE),"")</f>
        <v/>
      </c>
      <c r="D27" s="45" t="s">
        <v>42</v>
      </c>
      <c r="E27" s="92"/>
      <c r="F27" s="93">
        <f>IF(B27&gt;0,ROUND(VLOOKUP(B27,Mokytojai!B$7:E$26,4,FALSE),2),0)</f>
        <v>0</v>
      </c>
      <c r="G27" s="93">
        <f t="shared" si="0"/>
        <v>0</v>
      </c>
      <c r="H27" s="93">
        <f t="shared" si="1"/>
        <v>0</v>
      </c>
      <c r="I27" s="94"/>
      <c r="J27" s="95"/>
      <c r="K27" s="85"/>
    </row>
    <row r="28" spans="1:12" ht="36.6" customHeight="1" x14ac:dyDescent="0.2">
      <c r="A28" s="86" t="s">
        <v>19</v>
      </c>
      <c r="B28" s="140" t="s">
        <v>277</v>
      </c>
      <c r="C28" s="141"/>
      <c r="D28" s="141"/>
      <c r="E28" s="141"/>
      <c r="F28" s="142"/>
      <c r="G28" s="87">
        <f>SUM(G29,G35,G41,G47)</f>
        <v>0</v>
      </c>
      <c r="H28" s="87">
        <f>SUM(H29,H35,H41,H47)</f>
        <v>0</v>
      </c>
      <c r="I28" s="88"/>
      <c r="J28" s="89"/>
      <c r="K28" s="85"/>
    </row>
    <row r="29" spans="1:12" ht="11.4" customHeight="1" x14ac:dyDescent="0.2">
      <c r="A29" s="143" t="s">
        <v>20</v>
      </c>
      <c r="B29" s="146" t="s">
        <v>97</v>
      </c>
      <c r="C29" s="96" t="s">
        <v>52</v>
      </c>
      <c r="D29" s="97"/>
      <c r="E29" s="98"/>
      <c r="F29" s="99"/>
      <c r="G29" s="99">
        <f>SUM(G30:G34)</f>
        <v>0</v>
      </c>
      <c r="H29" s="99">
        <f>ROUND(G29*$C$3,2)</f>
        <v>0</v>
      </c>
      <c r="I29" s="136"/>
      <c r="J29" s="100" t="s">
        <v>90</v>
      </c>
      <c r="K29" s="139"/>
      <c r="L29" s="139"/>
    </row>
    <row r="30" spans="1:12" x14ac:dyDescent="0.2">
      <c r="A30" s="144"/>
      <c r="B30" s="147"/>
      <c r="C30" s="101" t="s">
        <v>53</v>
      </c>
      <c r="D30" s="102" t="s">
        <v>87</v>
      </c>
      <c r="E30" s="103">
        <f>K30</f>
        <v>0</v>
      </c>
      <c r="F30" s="104">
        <f>IF(K$29&gt;0,VLOOKUP(K29,'Dienpinigiai ir apgyvendinimas'!A$5:C$158,3,FALSE),0)</f>
        <v>0</v>
      </c>
      <c r="G30" s="104">
        <f>ROUND(E30*F30*K31,2)</f>
        <v>0</v>
      </c>
      <c r="H30" s="104">
        <f t="shared" ref="H30:H52" si="2">ROUND(G30*$C$3,2)</f>
        <v>0</v>
      </c>
      <c r="I30" s="137"/>
      <c r="J30" s="105" t="s">
        <v>86</v>
      </c>
      <c r="K30" s="106"/>
      <c r="L30" s="107" t="s">
        <v>87</v>
      </c>
    </row>
    <row r="31" spans="1:12" x14ac:dyDescent="0.2">
      <c r="A31" s="144"/>
      <c r="B31" s="147"/>
      <c r="C31" s="101" t="s">
        <v>54</v>
      </c>
      <c r="D31" s="102" t="s">
        <v>92</v>
      </c>
      <c r="E31" s="103">
        <f>IF(E30&gt;0,E30-1,0)</f>
        <v>0</v>
      </c>
      <c r="F31" s="104">
        <f>IF(K$29&gt;0,VLOOKUP(K29,'Dienpinigiai ir apgyvendinimas'!A$5:C$158,2,FALSE),0)</f>
        <v>0</v>
      </c>
      <c r="G31" s="104">
        <f>ROUND(E31*F31*K31,2)</f>
        <v>0</v>
      </c>
      <c r="H31" s="104">
        <f t="shared" si="2"/>
        <v>0</v>
      </c>
      <c r="I31" s="137"/>
      <c r="J31" s="108" t="s">
        <v>88</v>
      </c>
      <c r="K31" s="106"/>
      <c r="L31" s="107" t="s">
        <v>89</v>
      </c>
    </row>
    <row r="32" spans="1:12" x14ac:dyDescent="0.2">
      <c r="A32" s="144"/>
      <c r="B32" s="147"/>
      <c r="C32" s="101" t="s">
        <v>55</v>
      </c>
      <c r="D32" s="109"/>
      <c r="E32" s="110"/>
      <c r="F32" s="111"/>
      <c r="G32" s="104">
        <f>ROUND(E32*F32,2)</f>
        <v>0</v>
      </c>
      <c r="H32" s="104">
        <f t="shared" si="2"/>
        <v>0</v>
      </c>
      <c r="I32" s="137"/>
      <c r="J32" s="112"/>
      <c r="K32" s="85"/>
    </row>
    <row r="33" spans="1:12" x14ac:dyDescent="0.2">
      <c r="A33" s="144"/>
      <c r="B33" s="147"/>
      <c r="C33" s="113" t="s">
        <v>56</v>
      </c>
      <c r="D33" s="109"/>
      <c r="E33" s="110"/>
      <c r="F33" s="111"/>
      <c r="G33" s="104">
        <f>ROUND(E33*F33,2)</f>
        <v>0</v>
      </c>
      <c r="H33" s="104">
        <f t="shared" si="2"/>
        <v>0</v>
      </c>
      <c r="I33" s="137"/>
      <c r="J33" s="112"/>
      <c r="K33" s="85"/>
    </row>
    <row r="34" spans="1:12" x14ac:dyDescent="0.2">
      <c r="A34" s="145"/>
      <c r="B34" s="148"/>
      <c r="C34" s="113" t="s">
        <v>56</v>
      </c>
      <c r="D34" s="109"/>
      <c r="E34" s="110"/>
      <c r="F34" s="111"/>
      <c r="G34" s="104">
        <f>ROUND(E34*F34,2)</f>
        <v>0</v>
      </c>
      <c r="H34" s="104">
        <f t="shared" si="2"/>
        <v>0</v>
      </c>
      <c r="I34" s="138"/>
      <c r="J34" s="112"/>
      <c r="K34" s="85"/>
    </row>
    <row r="35" spans="1:12" ht="11.4" customHeight="1" x14ac:dyDescent="0.2">
      <c r="A35" s="143" t="s">
        <v>21</v>
      </c>
      <c r="B35" s="146" t="s">
        <v>91</v>
      </c>
      <c r="C35" s="96" t="s">
        <v>52</v>
      </c>
      <c r="D35" s="97"/>
      <c r="E35" s="98"/>
      <c r="F35" s="99"/>
      <c r="G35" s="99">
        <f>SUM(G36:G40)</f>
        <v>0</v>
      </c>
      <c r="H35" s="99">
        <f t="shared" si="2"/>
        <v>0</v>
      </c>
      <c r="I35" s="136"/>
      <c r="J35" s="100" t="s">
        <v>90</v>
      </c>
      <c r="K35" s="139"/>
      <c r="L35" s="139"/>
    </row>
    <row r="36" spans="1:12" x14ac:dyDescent="0.2">
      <c r="A36" s="144"/>
      <c r="B36" s="147"/>
      <c r="C36" s="101" t="s">
        <v>53</v>
      </c>
      <c r="D36" s="102" t="s">
        <v>87</v>
      </c>
      <c r="E36" s="103">
        <f>K36</f>
        <v>0</v>
      </c>
      <c r="F36" s="104">
        <f>IF(K$35&gt;0,VLOOKUP(K35,'Dienpinigiai ir apgyvendinimas'!A$5:C$158,3,FALSE),0)</f>
        <v>0</v>
      </c>
      <c r="G36" s="104">
        <f>ROUND(E36*F36*K37,2)</f>
        <v>0</v>
      </c>
      <c r="H36" s="104">
        <f t="shared" si="2"/>
        <v>0</v>
      </c>
      <c r="I36" s="137"/>
      <c r="J36" s="105" t="s">
        <v>86</v>
      </c>
      <c r="K36" s="106"/>
      <c r="L36" s="107" t="s">
        <v>87</v>
      </c>
    </row>
    <row r="37" spans="1:12" x14ac:dyDescent="0.2">
      <c r="A37" s="144"/>
      <c r="B37" s="147"/>
      <c r="C37" s="101" t="s">
        <v>54</v>
      </c>
      <c r="D37" s="102" t="s">
        <v>92</v>
      </c>
      <c r="E37" s="103">
        <f>IF(E36&gt;0,E36-1,0)</f>
        <v>0</v>
      </c>
      <c r="F37" s="104">
        <f>IF(K$35&gt;0,VLOOKUP(K35,'Dienpinigiai ir apgyvendinimas'!A$5:C$158,2,FALSE),0)</f>
        <v>0</v>
      </c>
      <c r="G37" s="104">
        <f>ROUND(E37*F37*K37,2)</f>
        <v>0</v>
      </c>
      <c r="H37" s="104">
        <f t="shared" si="2"/>
        <v>0</v>
      </c>
      <c r="I37" s="137"/>
      <c r="J37" s="108" t="s">
        <v>88</v>
      </c>
      <c r="K37" s="106"/>
      <c r="L37" s="107" t="s">
        <v>89</v>
      </c>
    </row>
    <row r="38" spans="1:12" x14ac:dyDescent="0.2">
      <c r="A38" s="144"/>
      <c r="B38" s="147"/>
      <c r="C38" s="101" t="s">
        <v>55</v>
      </c>
      <c r="D38" s="109"/>
      <c r="E38" s="110"/>
      <c r="F38" s="111"/>
      <c r="G38" s="104">
        <f>ROUND(E38*F38,2)</f>
        <v>0</v>
      </c>
      <c r="H38" s="104">
        <f t="shared" si="2"/>
        <v>0</v>
      </c>
      <c r="I38" s="137"/>
      <c r="J38" s="112"/>
      <c r="K38" s="85"/>
    </row>
    <row r="39" spans="1:12" x14ac:dyDescent="0.2">
      <c r="A39" s="144"/>
      <c r="B39" s="147"/>
      <c r="C39" s="113" t="s">
        <v>56</v>
      </c>
      <c r="D39" s="109"/>
      <c r="E39" s="110"/>
      <c r="F39" s="111"/>
      <c r="G39" s="104">
        <f>ROUND(E39*F39,2)</f>
        <v>0</v>
      </c>
      <c r="H39" s="104">
        <f t="shared" si="2"/>
        <v>0</v>
      </c>
      <c r="I39" s="137"/>
      <c r="J39" s="112"/>
      <c r="K39" s="85"/>
    </row>
    <row r="40" spans="1:12" x14ac:dyDescent="0.2">
      <c r="A40" s="145"/>
      <c r="B40" s="148"/>
      <c r="C40" s="113" t="s">
        <v>56</v>
      </c>
      <c r="D40" s="109"/>
      <c r="E40" s="110"/>
      <c r="F40" s="111"/>
      <c r="G40" s="104">
        <f>ROUND(E40*F40,2)</f>
        <v>0</v>
      </c>
      <c r="H40" s="104">
        <f t="shared" si="2"/>
        <v>0</v>
      </c>
      <c r="I40" s="138"/>
      <c r="J40" s="112"/>
      <c r="K40" s="85"/>
    </row>
    <row r="41" spans="1:12" ht="11.4" customHeight="1" x14ac:dyDescent="0.2">
      <c r="A41" s="143" t="s">
        <v>22</v>
      </c>
      <c r="B41" s="146" t="s">
        <v>91</v>
      </c>
      <c r="C41" s="96" t="s">
        <v>52</v>
      </c>
      <c r="D41" s="97"/>
      <c r="E41" s="98"/>
      <c r="F41" s="99"/>
      <c r="G41" s="99">
        <f>SUM(G42:G46)</f>
        <v>0</v>
      </c>
      <c r="H41" s="99">
        <f t="shared" si="2"/>
        <v>0</v>
      </c>
      <c r="I41" s="136"/>
      <c r="J41" s="100" t="s">
        <v>90</v>
      </c>
      <c r="K41" s="139"/>
      <c r="L41" s="139"/>
    </row>
    <row r="42" spans="1:12" x14ac:dyDescent="0.2">
      <c r="A42" s="144"/>
      <c r="B42" s="147"/>
      <c r="C42" s="101" t="s">
        <v>53</v>
      </c>
      <c r="D42" s="102" t="s">
        <v>87</v>
      </c>
      <c r="E42" s="103">
        <f>K42</f>
        <v>0</v>
      </c>
      <c r="F42" s="104">
        <f>IF(K41&gt;0,VLOOKUP(K41,'Dienpinigiai ir apgyvendinimas'!A$5:C$158,3,FALSE),0)</f>
        <v>0</v>
      </c>
      <c r="G42" s="104">
        <f>ROUND(E42*F42*K43,2)</f>
        <v>0</v>
      </c>
      <c r="H42" s="104">
        <f t="shared" si="2"/>
        <v>0</v>
      </c>
      <c r="I42" s="137"/>
      <c r="J42" s="105" t="s">
        <v>86</v>
      </c>
      <c r="K42" s="106"/>
      <c r="L42" s="107" t="s">
        <v>87</v>
      </c>
    </row>
    <row r="43" spans="1:12" x14ac:dyDescent="0.2">
      <c r="A43" s="144"/>
      <c r="B43" s="147"/>
      <c r="C43" s="101" t="s">
        <v>54</v>
      </c>
      <c r="D43" s="102" t="s">
        <v>92</v>
      </c>
      <c r="E43" s="103">
        <f>IF(E42&gt;0,E42-1,0)</f>
        <v>0</v>
      </c>
      <c r="F43" s="104">
        <f>IF(K41&gt;0,VLOOKUP(K41,'Dienpinigiai ir apgyvendinimas'!A$5:C$158,2,FALSE),0)</f>
        <v>0</v>
      </c>
      <c r="G43" s="104">
        <f>ROUND(E43*F43*K43,2)</f>
        <v>0</v>
      </c>
      <c r="H43" s="104">
        <f t="shared" si="2"/>
        <v>0</v>
      </c>
      <c r="I43" s="137"/>
      <c r="J43" s="108" t="s">
        <v>88</v>
      </c>
      <c r="K43" s="106"/>
      <c r="L43" s="107" t="s">
        <v>89</v>
      </c>
    </row>
    <row r="44" spans="1:12" x14ac:dyDescent="0.2">
      <c r="A44" s="144"/>
      <c r="B44" s="147"/>
      <c r="C44" s="101" t="s">
        <v>55</v>
      </c>
      <c r="D44" s="109"/>
      <c r="E44" s="110"/>
      <c r="F44" s="111"/>
      <c r="G44" s="104">
        <f>ROUND(E44*F44,2)</f>
        <v>0</v>
      </c>
      <c r="H44" s="104">
        <f t="shared" si="2"/>
        <v>0</v>
      </c>
      <c r="I44" s="137"/>
      <c r="J44" s="112"/>
      <c r="K44" s="85"/>
    </row>
    <row r="45" spans="1:12" x14ac:dyDescent="0.2">
      <c r="A45" s="144"/>
      <c r="B45" s="147"/>
      <c r="C45" s="113" t="s">
        <v>56</v>
      </c>
      <c r="D45" s="109"/>
      <c r="E45" s="110"/>
      <c r="F45" s="111"/>
      <c r="G45" s="104">
        <f>ROUND(E45*F45,2)</f>
        <v>0</v>
      </c>
      <c r="H45" s="104">
        <f t="shared" si="2"/>
        <v>0</v>
      </c>
      <c r="I45" s="137"/>
      <c r="J45" s="112"/>
      <c r="K45" s="85"/>
    </row>
    <row r="46" spans="1:12" x14ac:dyDescent="0.2">
      <c r="A46" s="145"/>
      <c r="B46" s="148"/>
      <c r="C46" s="113" t="s">
        <v>56</v>
      </c>
      <c r="D46" s="109"/>
      <c r="E46" s="110"/>
      <c r="F46" s="111"/>
      <c r="G46" s="104">
        <f>ROUND(E46*F46,2)</f>
        <v>0</v>
      </c>
      <c r="H46" s="104">
        <f t="shared" si="2"/>
        <v>0</v>
      </c>
      <c r="I46" s="138"/>
      <c r="J46" s="112"/>
      <c r="K46" s="85"/>
    </row>
    <row r="47" spans="1:12" ht="11.4" customHeight="1" x14ac:dyDescent="0.2">
      <c r="A47" s="143" t="s">
        <v>23</v>
      </c>
      <c r="B47" s="146" t="s">
        <v>91</v>
      </c>
      <c r="C47" s="96" t="s">
        <v>52</v>
      </c>
      <c r="D47" s="97"/>
      <c r="E47" s="98"/>
      <c r="F47" s="99"/>
      <c r="G47" s="99">
        <f>SUM(G48:G52)</f>
        <v>0</v>
      </c>
      <c r="H47" s="99">
        <f t="shared" si="2"/>
        <v>0</v>
      </c>
      <c r="I47" s="136"/>
      <c r="J47" s="100" t="s">
        <v>90</v>
      </c>
      <c r="K47" s="139"/>
      <c r="L47" s="139"/>
    </row>
    <row r="48" spans="1:12" x14ac:dyDescent="0.2">
      <c r="A48" s="144"/>
      <c r="B48" s="147"/>
      <c r="C48" s="101" t="s">
        <v>53</v>
      </c>
      <c r="D48" s="102" t="s">
        <v>87</v>
      </c>
      <c r="E48" s="103">
        <f>K48</f>
        <v>0</v>
      </c>
      <c r="F48" s="104">
        <f>IF(K47&gt;0,VLOOKUP(K47,'Dienpinigiai ir apgyvendinimas'!A$5:C$158,3,FALSE),0)</f>
        <v>0</v>
      </c>
      <c r="G48" s="104">
        <f>ROUND(E48*F48*K49,2)</f>
        <v>0</v>
      </c>
      <c r="H48" s="104">
        <f t="shared" si="2"/>
        <v>0</v>
      </c>
      <c r="I48" s="137"/>
      <c r="J48" s="105" t="s">
        <v>86</v>
      </c>
      <c r="K48" s="106"/>
      <c r="L48" s="107" t="s">
        <v>87</v>
      </c>
    </row>
    <row r="49" spans="1:12" x14ac:dyDescent="0.2">
      <c r="A49" s="144"/>
      <c r="B49" s="147"/>
      <c r="C49" s="101" t="s">
        <v>54</v>
      </c>
      <c r="D49" s="102" t="s">
        <v>92</v>
      </c>
      <c r="E49" s="103">
        <f>IF(E48&gt;0,E48-1,0)</f>
        <v>0</v>
      </c>
      <c r="F49" s="104">
        <f>IF(K47&gt;0,VLOOKUP(K47,'Dienpinigiai ir apgyvendinimas'!A$5:C$158,2,FALSE),0)</f>
        <v>0</v>
      </c>
      <c r="G49" s="104">
        <f>ROUND(E49*F49*K49,2)</f>
        <v>0</v>
      </c>
      <c r="H49" s="104">
        <f t="shared" si="2"/>
        <v>0</v>
      </c>
      <c r="I49" s="137"/>
      <c r="J49" s="108" t="s">
        <v>88</v>
      </c>
      <c r="K49" s="106"/>
      <c r="L49" s="107" t="s">
        <v>89</v>
      </c>
    </row>
    <row r="50" spans="1:12" x14ac:dyDescent="0.2">
      <c r="A50" s="144"/>
      <c r="B50" s="147"/>
      <c r="C50" s="101" t="s">
        <v>55</v>
      </c>
      <c r="D50" s="109"/>
      <c r="E50" s="110"/>
      <c r="F50" s="111"/>
      <c r="G50" s="104">
        <f>ROUND(E50*F50,2)</f>
        <v>0</v>
      </c>
      <c r="H50" s="104">
        <f t="shared" si="2"/>
        <v>0</v>
      </c>
      <c r="I50" s="137"/>
      <c r="J50" s="112"/>
      <c r="K50" s="85"/>
    </row>
    <row r="51" spans="1:12" x14ac:dyDescent="0.2">
      <c r="A51" s="144"/>
      <c r="B51" s="147"/>
      <c r="C51" s="113" t="s">
        <v>56</v>
      </c>
      <c r="D51" s="109"/>
      <c r="E51" s="110"/>
      <c r="F51" s="111"/>
      <c r="G51" s="104">
        <f>ROUND(E51*F51,2)</f>
        <v>0</v>
      </c>
      <c r="H51" s="104">
        <f t="shared" si="2"/>
        <v>0</v>
      </c>
      <c r="I51" s="137"/>
      <c r="J51" s="112"/>
      <c r="K51" s="85"/>
    </row>
    <row r="52" spans="1:12" x14ac:dyDescent="0.2">
      <c r="A52" s="145"/>
      <c r="B52" s="148"/>
      <c r="C52" s="113" t="s">
        <v>56</v>
      </c>
      <c r="D52" s="109"/>
      <c r="E52" s="110"/>
      <c r="F52" s="111"/>
      <c r="G52" s="104">
        <f>ROUND(E52*F52,2)</f>
        <v>0</v>
      </c>
      <c r="H52" s="104">
        <f t="shared" si="2"/>
        <v>0</v>
      </c>
      <c r="I52" s="138"/>
      <c r="J52" s="112"/>
      <c r="K52" s="85"/>
    </row>
    <row r="53" spans="1:12" ht="36.6" customHeight="1" x14ac:dyDescent="0.2">
      <c r="A53" s="86" t="s">
        <v>24</v>
      </c>
      <c r="B53" s="140" t="s">
        <v>278</v>
      </c>
      <c r="C53" s="141"/>
      <c r="D53" s="141"/>
      <c r="E53" s="141"/>
      <c r="F53" s="142"/>
      <c r="G53" s="87">
        <f>SUM(G54,G60,G66,G72)</f>
        <v>0</v>
      </c>
      <c r="H53" s="87">
        <f>SUM(H54,H60,H66,H72)</f>
        <v>0</v>
      </c>
      <c r="I53" s="88"/>
      <c r="J53" s="89"/>
      <c r="K53" s="85"/>
    </row>
    <row r="54" spans="1:12" ht="11.4" customHeight="1" x14ac:dyDescent="0.2">
      <c r="A54" s="143" t="s">
        <v>25</v>
      </c>
      <c r="B54" s="146" t="s">
        <v>97</v>
      </c>
      <c r="C54" s="96" t="s">
        <v>52</v>
      </c>
      <c r="D54" s="97"/>
      <c r="E54" s="98"/>
      <c r="F54" s="99"/>
      <c r="G54" s="99">
        <f>SUM(G55:G59)</f>
        <v>0</v>
      </c>
      <c r="H54" s="99">
        <f>ROUND(G54*$C$3,2)</f>
        <v>0</v>
      </c>
      <c r="I54" s="136"/>
      <c r="J54" s="100" t="s">
        <v>90</v>
      </c>
      <c r="K54" s="139"/>
      <c r="L54" s="139"/>
    </row>
    <row r="55" spans="1:12" x14ac:dyDescent="0.2">
      <c r="A55" s="144"/>
      <c r="B55" s="147"/>
      <c r="C55" s="101" t="s">
        <v>53</v>
      </c>
      <c r="D55" s="102" t="s">
        <v>87</v>
      </c>
      <c r="E55" s="103">
        <f>K55</f>
        <v>0</v>
      </c>
      <c r="F55" s="104">
        <f>IF(K$29&gt;0,VLOOKUP(K54,'Dienpinigiai ir apgyvendinimas'!A$5:C$158,3,FALSE),0)</f>
        <v>0</v>
      </c>
      <c r="G55" s="104">
        <f>ROUND(E55*F55*K56,2)</f>
        <v>0</v>
      </c>
      <c r="H55" s="104">
        <f t="shared" ref="H55:H77" si="3">ROUND(G55*$C$3,2)</f>
        <v>0</v>
      </c>
      <c r="I55" s="137"/>
      <c r="J55" s="105" t="s">
        <v>86</v>
      </c>
      <c r="K55" s="106"/>
      <c r="L55" s="107" t="s">
        <v>87</v>
      </c>
    </row>
    <row r="56" spans="1:12" x14ac:dyDescent="0.2">
      <c r="A56" s="144"/>
      <c r="B56" s="147"/>
      <c r="C56" s="101" t="s">
        <v>54</v>
      </c>
      <c r="D56" s="102" t="s">
        <v>92</v>
      </c>
      <c r="E56" s="103">
        <f>IF(E55&gt;0,E55-1,0)</f>
        <v>0</v>
      </c>
      <c r="F56" s="104">
        <f>IF(K$29&gt;0,VLOOKUP(K54,'Dienpinigiai ir apgyvendinimas'!A$5:C$158,2,FALSE),0)</f>
        <v>0</v>
      </c>
      <c r="G56" s="104">
        <f>ROUND(E56*F56*K56,2)</f>
        <v>0</v>
      </c>
      <c r="H56" s="104">
        <f t="shared" si="3"/>
        <v>0</v>
      </c>
      <c r="I56" s="137"/>
      <c r="J56" s="108" t="s">
        <v>88</v>
      </c>
      <c r="K56" s="106"/>
      <c r="L56" s="107" t="s">
        <v>89</v>
      </c>
    </row>
    <row r="57" spans="1:12" x14ac:dyDescent="0.2">
      <c r="A57" s="144"/>
      <c r="B57" s="147"/>
      <c r="C57" s="101" t="s">
        <v>55</v>
      </c>
      <c r="D57" s="109"/>
      <c r="E57" s="110"/>
      <c r="F57" s="111"/>
      <c r="G57" s="104">
        <f>ROUND(E57*F57,2)</f>
        <v>0</v>
      </c>
      <c r="H57" s="104">
        <f t="shared" si="3"/>
        <v>0</v>
      </c>
      <c r="I57" s="137"/>
      <c r="J57" s="112"/>
      <c r="K57" s="85"/>
    </row>
    <row r="58" spans="1:12" x14ac:dyDescent="0.2">
      <c r="A58" s="144"/>
      <c r="B58" s="147"/>
      <c r="C58" s="113" t="s">
        <v>56</v>
      </c>
      <c r="D58" s="109"/>
      <c r="E58" s="110"/>
      <c r="F58" s="111"/>
      <c r="G58" s="104">
        <f>ROUND(E58*F58,2)</f>
        <v>0</v>
      </c>
      <c r="H58" s="104">
        <f t="shared" si="3"/>
        <v>0</v>
      </c>
      <c r="I58" s="137"/>
      <c r="J58" s="112"/>
      <c r="K58" s="85"/>
    </row>
    <row r="59" spans="1:12" x14ac:dyDescent="0.2">
      <c r="A59" s="145"/>
      <c r="B59" s="148"/>
      <c r="C59" s="113" t="s">
        <v>56</v>
      </c>
      <c r="D59" s="109"/>
      <c r="E59" s="110"/>
      <c r="F59" s="111"/>
      <c r="G59" s="104">
        <f>ROUND(E59*F59,2)</f>
        <v>0</v>
      </c>
      <c r="H59" s="104">
        <f t="shared" si="3"/>
        <v>0</v>
      </c>
      <c r="I59" s="138"/>
      <c r="J59" s="112"/>
      <c r="K59" s="85"/>
    </row>
    <row r="60" spans="1:12" ht="11.4" customHeight="1" x14ac:dyDescent="0.2">
      <c r="A60" s="143" t="s">
        <v>26</v>
      </c>
      <c r="B60" s="146" t="s">
        <v>91</v>
      </c>
      <c r="C60" s="96" t="s">
        <v>52</v>
      </c>
      <c r="D60" s="97"/>
      <c r="E60" s="98"/>
      <c r="F60" s="99"/>
      <c r="G60" s="99">
        <f>SUM(G61:G65)</f>
        <v>0</v>
      </c>
      <c r="H60" s="99">
        <f t="shared" si="3"/>
        <v>0</v>
      </c>
      <c r="I60" s="136"/>
      <c r="J60" s="100" t="s">
        <v>90</v>
      </c>
      <c r="K60" s="139"/>
      <c r="L60" s="139"/>
    </row>
    <row r="61" spans="1:12" x14ac:dyDescent="0.2">
      <c r="A61" s="144"/>
      <c r="B61" s="147"/>
      <c r="C61" s="101" t="s">
        <v>53</v>
      </c>
      <c r="D61" s="102" t="s">
        <v>87</v>
      </c>
      <c r="E61" s="103">
        <f>K61</f>
        <v>0</v>
      </c>
      <c r="F61" s="104">
        <f>IF(K$35&gt;0,VLOOKUP(K60,'Dienpinigiai ir apgyvendinimas'!A$5:C$158,3,FALSE),0)</f>
        <v>0</v>
      </c>
      <c r="G61" s="104">
        <f>ROUND(E61*F61*K62,2)</f>
        <v>0</v>
      </c>
      <c r="H61" s="104">
        <f t="shared" si="3"/>
        <v>0</v>
      </c>
      <c r="I61" s="137"/>
      <c r="J61" s="105" t="s">
        <v>86</v>
      </c>
      <c r="K61" s="106"/>
      <c r="L61" s="107" t="s">
        <v>87</v>
      </c>
    </row>
    <row r="62" spans="1:12" x14ac:dyDescent="0.2">
      <c r="A62" s="144"/>
      <c r="B62" s="147"/>
      <c r="C62" s="101" t="s">
        <v>54</v>
      </c>
      <c r="D62" s="102" t="s">
        <v>92</v>
      </c>
      <c r="E62" s="103">
        <f>IF(E61&gt;0,E61-1,0)</f>
        <v>0</v>
      </c>
      <c r="F62" s="104">
        <f>IF(K$35&gt;0,VLOOKUP(K60,'Dienpinigiai ir apgyvendinimas'!A$5:C$158,2,FALSE),0)</f>
        <v>0</v>
      </c>
      <c r="G62" s="104">
        <f>ROUND(E62*F62*K62,2)</f>
        <v>0</v>
      </c>
      <c r="H62" s="104">
        <f t="shared" si="3"/>
        <v>0</v>
      </c>
      <c r="I62" s="137"/>
      <c r="J62" s="108" t="s">
        <v>88</v>
      </c>
      <c r="K62" s="106"/>
      <c r="L62" s="107" t="s">
        <v>89</v>
      </c>
    </row>
    <row r="63" spans="1:12" x14ac:dyDescent="0.2">
      <c r="A63" s="144"/>
      <c r="B63" s="147"/>
      <c r="C63" s="101" t="s">
        <v>55</v>
      </c>
      <c r="D63" s="109"/>
      <c r="E63" s="110"/>
      <c r="F63" s="111"/>
      <c r="G63" s="104">
        <f>ROUND(E63*F63,2)</f>
        <v>0</v>
      </c>
      <c r="H63" s="104">
        <f t="shared" si="3"/>
        <v>0</v>
      </c>
      <c r="I63" s="137"/>
      <c r="J63" s="112"/>
      <c r="K63" s="85"/>
    </row>
    <row r="64" spans="1:12" x14ac:dyDescent="0.2">
      <c r="A64" s="144"/>
      <c r="B64" s="147"/>
      <c r="C64" s="113" t="s">
        <v>56</v>
      </c>
      <c r="D64" s="109"/>
      <c r="E64" s="110"/>
      <c r="F64" s="111"/>
      <c r="G64" s="104">
        <f>ROUND(E64*F64,2)</f>
        <v>0</v>
      </c>
      <c r="H64" s="104">
        <f t="shared" si="3"/>
        <v>0</v>
      </c>
      <c r="I64" s="137"/>
      <c r="J64" s="112"/>
      <c r="K64" s="85"/>
    </row>
    <row r="65" spans="1:12" x14ac:dyDescent="0.2">
      <c r="A65" s="145"/>
      <c r="B65" s="148"/>
      <c r="C65" s="113" t="s">
        <v>56</v>
      </c>
      <c r="D65" s="109"/>
      <c r="E65" s="110"/>
      <c r="F65" s="111"/>
      <c r="G65" s="104">
        <f>ROUND(E65*F65,2)</f>
        <v>0</v>
      </c>
      <c r="H65" s="104">
        <f t="shared" si="3"/>
        <v>0</v>
      </c>
      <c r="I65" s="138"/>
      <c r="J65" s="112"/>
      <c r="K65" s="85"/>
    </row>
    <row r="66" spans="1:12" ht="11.4" customHeight="1" x14ac:dyDescent="0.2">
      <c r="A66" s="143" t="s">
        <v>27</v>
      </c>
      <c r="B66" s="146" t="s">
        <v>91</v>
      </c>
      <c r="C66" s="96" t="s">
        <v>52</v>
      </c>
      <c r="D66" s="97"/>
      <c r="E66" s="98"/>
      <c r="F66" s="99"/>
      <c r="G66" s="99">
        <f>SUM(G67:G71)</f>
        <v>0</v>
      </c>
      <c r="H66" s="99">
        <f t="shared" si="3"/>
        <v>0</v>
      </c>
      <c r="I66" s="136"/>
      <c r="J66" s="100" t="s">
        <v>90</v>
      </c>
      <c r="K66" s="139"/>
      <c r="L66" s="139"/>
    </row>
    <row r="67" spans="1:12" x14ac:dyDescent="0.2">
      <c r="A67" s="144"/>
      <c r="B67" s="147"/>
      <c r="C67" s="101" t="s">
        <v>53</v>
      </c>
      <c r="D67" s="102" t="s">
        <v>87</v>
      </c>
      <c r="E67" s="103">
        <f>K67</f>
        <v>0</v>
      </c>
      <c r="F67" s="104">
        <f>IF(K66&gt;0,VLOOKUP(K66,'Dienpinigiai ir apgyvendinimas'!A$5:C$158,3,FALSE),0)</f>
        <v>0</v>
      </c>
      <c r="G67" s="104">
        <f>ROUND(E67*F67*K68,2)</f>
        <v>0</v>
      </c>
      <c r="H67" s="104">
        <f t="shared" si="3"/>
        <v>0</v>
      </c>
      <c r="I67" s="137"/>
      <c r="J67" s="105" t="s">
        <v>86</v>
      </c>
      <c r="K67" s="106"/>
      <c r="L67" s="107" t="s">
        <v>87</v>
      </c>
    </row>
    <row r="68" spans="1:12" x14ac:dyDescent="0.2">
      <c r="A68" s="144"/>
      <c r="B68" s="147"/>
      <c r="C68" s="101" t="s">
        <v>54</v>
      </c>
      <c r="D68" s="102" t="s">
        <v>92</v>
      </c>
      <c r="E68" s="103">
        <f>IF(E67&gt;0,E67-1,0)</f>
        <v>0</v>
      </c>
      <c r="F68" s="104">
        <f>IF(K66&gt;0,VLOOKUP(K66,'Dienpinigiai ir apgyvendinimas'!A$5:C$158,2,FALSE),0)</f>
        <v>0</v>
      </c>
      <c r="G68" s="104">
        <f>ROUND(E68*F68*K68,2)</f>
        <v>0</v>
      </c>
      <c r="H68" s="104">
        <f t="shared" si="3"/>
        <v>0</v>
      </c>
      <c r="I68" s="137"/>
      <c r="J68" s="108" t="s">
        <v>88</v>
      </c>
      <c r="K68" s="106"/>
      <c r="L68" s="107" t="s">
        <v>89</v>
      </c>
    </row>
    <row r="69" spans="1:12" x14ac:dyDescent="0.2">
      <c r="A69" s="144"/>
      <c r="B69" s="147"/>
      <c r="C69" s="101" t="s">
        <v>55</v>
      </c>
      <c r="D69" s="109"/>
      <c r="E69" s="110"/>
      <c r="F69" s="111"/>
      <c r="G69" s="104">
        <f>ROUND(E69*F69,2)</f>
        <v>0</v>
      </c>
      <c r="H69" s="104">
        <f t="shared" si="3"/>
        <v>0</v>
      </c>
      <c r="I69" s="137"/>
      <c r="J69" s="112"/>
      <c r="K69" s="85"/>
    </row>
    <row r="70" spans="1:12" x14ac:dyDescent="0.2">
      <c r="A70" s="144"/>
      <c r="B70" s="147"/>
      <c r="C70" s="113" t="s">
        <v>56</v>
      </c>
      <c r="D70" s="109"/>
      <c r="E70" s="110"/>
      <c r="F70" s="111"/>
      <c r="G70" s="104">
        <f>ROUND(E70*F70,2)</f>
        <v>0</v>
      </c>
      <c r="H70" s="104">
        <f t="shared" si="3"/>
        <v>0</v>
      </c>
      <c r="I70" s="137"/>
      <c r="J70" s="112"/>
      <c r="K70" s="85"/>
    </row>
    <row r="71" spans="1:12" x14ac:dyDescent="0.2">
      <c r="A71" s="145"/>
      <c r="B71" s="148"/>
      <c r="C71" s="113" t="s">
        <v>56</v>
      </c>
      <c r="D71" s="109"/>
      <c r="E71" s="110"/>
      <c r="F71" s="111"/>
      <c r="G71" s="104">
        <f>ROUND(E71*F71,2)</f>
        <v>0</v>
      </c>
      <c r="H71" s="104">
        <f t="shared" si="3"/>
        <v>0</v>
      </c>
      <c r="I71" s="138"/>
      <c r="J71" s="112"/>
      <c r="K71" s="85"/>
    </row>
    <row r="72" spans="1:12" ht="11.4" customHeight="1" x14ac:dyDescent="0.2">
      <c r="A72" s="143" t="s">
        <v>28</v>
      </c>
      <c r="B72" s="146" t="s">
        <v>91</v>
      </c>
      <c r="C72" s="96" t="s">
        <v>52</v>
      </c>
      <c r="D72" s="97"/>
      <c r="E72" s="98"/>
      <c r="F72" s="99"/>
      <c r="G72" s="99">
        <f>SUM(G73:G77)</f>
        <v>0</v>
      </c>
      <c r="H72" s="99">
        <f t="shared" si="3"/>
        <v>0</v>
      </c>
      <c r="I72" s="136"/>
      <c r="J72" s="100" t="s">
        <v>90</v>
      </c>
      <c r="K72" s="139"/>
      <c r="L72" s="139"/>
    </row>
    <row r="73" spans="1:12" x14ac:dyDescent="0.2">
      <c r="A73" s="144"/>
      <c r="B73" s="147"/>
      <c r="C73" s="101" t="s">
        <v>53</v>
      </c>
      <c r="D73" s="102" t="s">
        <v>87</v>
      </c>
      <c r="E73" s="103">
        <f>K73</f>
        <v>0</v>
      </c>
      <c r="F73" s="104">
        <f>IF(K72&gt;0,VLOOKUP(K72,'Dienpinigiai ir apgyvendinimas'!A$5:C$158,3,FALSE),0)</f>
        <v>0</v>
      </c>
      <c r="G73" s="104">
        <f>ROUND(E73*F73*K74,2)</f>
        <v>0</v>
      </c>
      <c r="H73" s="104">
        <f t="shared" si="3"/>
        <v>0</v>
      </c>
      <c r="I73" s="137"/>
      <c r="J73" s="105" t="s">
        <v>86</v>
      </c>
      <c r="K73" s="106"/>
      <c r="L73" s="107" t="s">
        <v>87</v>
      </c>
    </row>
    <row r="74" spans="1:12" x14ac:dyDescent="0.2">
      <c r="A74" s="144"/>
      <c r="B74" s="147"/>
      <c r="C74" s="101" t="s">
        <v>54</v>
      </c>
      <c r="D74" s="102" t="s">
        <v>92</v>
      </c>
      <c r="E74" s="103">
        <f>IF(E73&gt;0,E73-1,0)</f>
        <v>0</v>
      </c>
      <c r="F74" s="104">
        <f>IF(K72&gt;0,VLOOKUP(K72,'Dienpinigiai ir apgyvendinimas'!A$5:C$158,2,FALSE),0)</f>
        <v>0</v>
      </c>
      <c r="G74" s="104">
        <f>ROUND(E74*F74*K74,2)</f>
        <v>0</v>
      </c>
      <c r="H74" s="104">
        <f t="shared" si="3"/>
        <v>0</v>
      </c>
      <c r="I74" s="137"/>
      <c r="J74" s="108" t="s">
        <v>88</v>
      </c>
      <c r="K74" s="106"/>
      <c r="L74" s="107" t="s">
        <v>89</v>
      </c>
    </row>
    <row r="75" spans="1:12" x14ac:dyDescent="0.2">
      <c r="A75" s="144"/>
      <c r="B75" s="147"/>
      <c r="C75" s="101" t="s">
        <v>55</v>
      </c>
      <c r="D75" s="109"/>
      <c r="E75" s="110"/>
      <c r="F75" s="111"/>
      <c r="G75" s="104">
        <f>ROUND(E75*F75,2)</f>
        <v>0</v>
      </c>
      <c r="H75" s="104">
        <f t="shared" si="3"/>
        <v>0</v>
      </c>
      <c r="I75" s="137"/>
      <c r="J75" s="112"/>
      <c r="K75" s="85"/>
    </row>
    <row r="76" spans="1:12" x14ac:dyDescent="0.2">
      <c r="A76" s="144"/>
      <c r="B76" s="147"/>
      <c r="C76" s="113" t="s">
        <v>56</v>
      </c>
      <c r="D76" s="109"/>
      <c r="E76" s="110"/>
      <c r="F76" s="111"/>
      <c r="G76" s="104">
        <f>ROUND(E76*F76,2)</f>
        <v>0</v>
      </c>
      <c r="H76" s="104">
        <f t="shared" si="3"/>
        <v>0</v>
      </c>
      <c r="I76" s="137"/>
      <c r="J76" s="112"/>
      <c r="K76" s="85"/>
    </row>
    <row r="77" spans="1:12" x14ac:dyDescent="0.2">
      <c r="A77" s="145"/>
      <c r="B77" s="148"/>
      <c r="C77" s="113" t="s">
        <v>56</v>
      </c>
      <c r="D77" s="109"/>
      <c r="E77" s="110"/>
      <c r="F77" s="111"/>
      <c r="G77" s="104">
        <f>ROUND(E77*F77,2)</f>
        <v>0</v>
      </c>
      <c r="H77" s="104">
        <f t="shared" si="3"/>
        <v>0</v>
      </c>
      <c r="I77" s="138"/>
      <c r="J77" s="112"/>
      <c r="K77" s="85"/>
    </row>
    <row r="78" spans="1:12" ht="36" customHeight="1" x14ac:dyDescent="0.2">
      <c r="A78" s="86" t="s">
        <v>29</v>
      </c>
      <c r="B78" s="140" t="s">
        <v>279</v>
      </c>
      <c r="C78" s="141"/>
      <c r="D78" s="141"/>
      <c r="E78" s="141"/>
      <c r="F78" s="142"/>
      <c r="G78" s="87" t="e">
        <f>SUM(G79:G98)</f>
        <v>#VALUE!</v>
      </c>
      <c r="H78" s="87" t="e">
        <f>SUM(H79:H98)</f>
        <v>#VALUE!</v>
      </c>
      <c r="I78" s="88"/>
      <c r="J78" s="114"/>
      <c r="K78" s="85"/>
    </row>
    <row r="79" spans="1:12" x14ac:dyDescent="0.2">
      <c r="A79" s="90" t="s">
        <v>30</v>
      </c>
      <c r="B79" s="135"/>
      <c r="C79" s="135"/>
      <c r="D79" s="115"/>
      <c r="E79" s="116"/>
      <c r="F79" s="117"/>
      <c r="G79" s="93">
        <f t="shared" ref="G79:G98" si="4">ROUND(E79*F79,2)</f>
        <v>0</v>
      </c>
      <c r="H79" s="93">
        <f>ROUND(G79*$C$3,2)</f>
        <v>0</v>
      </c>
      <c r="I79" s="94"/>
      <c r="J79" s="118"/>
      <c r="K79" s="85"/>
    </row>
    <row r="80" spans="1:12" x14ac:dyDescent="0.2">
      <c r="A80" s="90" t="s">
        <v>31</v>
      </c>
      <c r="B80" s="135"/>
      <c r="C80" s="135"/>
      <c r="D80" s="115"/>
      <c r="E80" s="116"/>
      <c r="F80" s="117"/>
      <c r="G80" s="93">
        <f t="shared" si="4"/>
        <v>0</v>
      </c>
      <c r="H80" s="93">
        <f t="shared" ref="H80:H98" si="5">ROUND(G80*$C$3,2)</f>
        <v>0</v>
      </c>
      <c r="I80" s="94"/>
      <c r="J80" s="118"/>
      <c r="K80" s="85"/>
    </row>
    <row r="81" spans="1:11" x14ac:dyDescent="0.2">
      <c r="A81" s="90" t="s">
        <v>32</v>
      </c>
      <c r="B81" s="135"/>
      <c r="C81" s="135"/>
      <c r="D81" s="115"/>
      <c r="E81" s="116"/>
      <c r="F81" s="117"/>
      <c r="G81" s="93">
        <f t="shared" si="4"/>
        <v>0</v>
      </c>
      <c r="H81" s="93">
        <f t="shared" si="5"/>
        <v>0</v>
      </c>
      <c r="I81" s="94"/>
      <c r="J81" s="118"/>
      <c r="K81" s="85"/>
    </row>
    <row r="82" spans="1:11" x14ac:dyDescent="0.2">
      <c r="A82" s="90" t="s">
        <v>33</v>
      </c>
      <c r="B82" s="135"/>
      <c r="C82" s="135"/>
      <c r="D82" s="115"/>
      <c r="E82" s="116"/>
      <c r="F82" s="117"/>
      <c r="G82" s="93">
        <f t="shared" si="4"/>
        <v>0</v>
      </c>
      <c r="H82" s="93">
        <f t="shared" si="5"/>
        <v>0</v>
      </c>
      <c r="I82" s="94"/>
      <c r="J82" s="118"/>
      <c r="K82" s="85"/>
    </row>
    <row r="83" spans="1:11" x14ac:dyDescent="0.2">
      <c r="A83" s="90" t="s">
        <v>34</v>
      </c>
      <c r="B83" s="135"/>
      <c r="C83" s="135"/>
      <c r="D83" s="115"/>
      <c r="E83" s="116"/>
      <c r="F83" s="117"/>
      <c r="G83" s="93">
        <f t="shared" si="4"/>
        <v>0</v>
      </c>
      <c r="H83" s="93">
        <f t="shared" si="5"/>
        <v>0</v>
      </c>
      <c r="I83" s="94"/>
      <c r="J83" s="118"/>
      <c r="K83" s="85"/>
    </row>
    <row r="84" spans="1:11" x14ac:dyDescent="0.2">
      <c r="A84" s="90" t="s">
        <v>35</v>
      </c>
      <c r="B84" s="135"/>
      <c r="C84" s="135"/>
      <c r="D84" s="115"/>
      <c r="E84" s="116"/>
      <c r="F84" s="117"/>
      <c r="G84" s="93">
        <f t="shared" si="4"/>
        <v>0</v>
      </c>
      <c r="H84" s="93">
        <f t="shared" si="5"/>
        <v>0</v>
      </c>
      <c r="I84" s="94"/>
      <c r="J84" s="118"/>
      <c r="K84" s="85"/>
    </row>
    <row r="85" spans="1:11" x14ac:dyDescent="0.2">
      <c r="A85" s="90" t="s">
        <v>36</v>
      </c>
      <c r="B85" s="135"/>
      <c r="C85" s="135"/>
      <c r="D85" s="115"/>
      <c r="E85" s="116"/>
      <c r="F85" s="117"/>
      <c r="G85" s="93">
        <f t="shared" si="4"/>
        <v>0</v>
      </c>
      <c r="H85" s="93">
        <f t="shared" si="5"/>
        <v>0</v>
      </c>
      <c r="I85" s="94"/>
      <c r="J85" s="118"/>
      <c r="K85" s="85"/>
    </row>
    <row r="86" spans="1:11" x14ac:dyDescent="0.2">
      <c r="A86" s="90" t="s">
        <v>37</v>
      </c>
      <c r="B86" s="135"/>
      <c r="C86" s="135"/>
      <c r="D86" s="115"/>
      <c r="E86" s="116"/>
      <c r="F86" s="117"/>
      <c r="G86" s="93">
        <f t="shared" si="4"/>
        <v>0</v>
      </c>
      <c r="H86" s="93">
        <f t="shared" si="5"/>
        <v>0</v>
      </c>
      <c r="I86" s="94"/>
      <c r="J86" s="118"/>
      <c r="K86" s="85"/>
    </row>
    <row r="87" spans="1:11" x14ac:dyDescent="0.2">
      <c r="A87" s="90" t="s">
        <v>38</v>
      </c>
      <c r="B87" s="135"/>
      <c r="C87" s="135"/>
      <c r="D87" s="115"/>
      <c r="E87" s="116"/>
      <c r="F87" s="117"/>
      <c r="G87" s="93">
        <f t="shared" si="4"/>
        <v>0</v>
      </c>
      <c r="H87" s="93">
        <f t="shared" si="5"/>
        <v>0</v>
      </c>
      <c r="I87" s="94"/>
      <c r="J87" s="118"/>
      <c r="K87" s="85"/>
    </row>
    <row r="88" spans="1:11" x14ac:dyDescent="0.2">
      <c r="A88" s="90" t="s">
        <v>39</v>
      </c>
      <c r="B88" s="135"/>
      <c r="C88" s="135"/>
      <c r="D88" s="115" t="s">
        <v>297</v>
      </c>
      <c r="E88" s="116"/>
      <c r="F88" s="117" t="s">
        <v>299</v>
      </c>
      <c r="G88" s="93" t="e">
        <f t="shared" si="4"/>
        <v>#VALUE!</v>
      </c>
      <c r="H88" s="93" t="e">
        <f t="shared" si="5"/>
        <v>#VALUE!</v>
      </c>
      <c r="I88" s="94"/>
      <c r="J88" s="118"/>
      <c r="K88" s="85"/>
    </row>
    <row r="89" spans="1:11" x14ac:dyDescent="0.2">
      <c r="A89" s="90" t="s">
        <v>104</v>
      </c>
      <c r="B89" s="135" t="s">
        <v>296</v>
      </c>
      <c r="C89" s="135"/>
      <c r="D89" s="115"/>
      <c r="E89" s="116"/>
      <c r="F89" s="117"/>
      <c r="G89" s="93">
        <f t="shared" si="4"/>
        <v>0</v>
      </c>
      <c r="H89" s="93">
        <f t="shared" si="5"/>
        <v>0</v>
      </c>
      <c r="I89" s="94"/>
      <c r="J89" s="118" t="s">
        <v>301</v>
      </c>
      <c r="K89" s="85"/>
    </row>
    <row r="90" spans="1:11" x14ac:dyDescent="0.2">
      <c r="A90" s="90" t="s">
        <v>105</v>
      </c>
      <c r="B90" s="135"/>
      <c r="C90" s="135"/>
      <c r="D90" s="115"/>
      <c r="E90" s="116" t="s">
        <v>298</v>
      </c>
      <c r="F90" s="117"/>
      <c r="G90" s="93" t="e">
        <f t="shared" si="4"/>
        <v>#VALUE!</v>
      </c>
      <c r="H90" s="93" t="e">
        <f t="shared" si="5"/>
        <v>#VALUE!</v>
      </c>
      <c r="I90" s="94" t="s">
        <v>300</v>
      </c>
      <c r="J90" s="118"/>
      <c r="K90" s="85"/>
    </row>
    <row r="91" spans="1:11" x14ac:dyDescent="0.2">
      <c r="A91" s="90" t="s">
        <v>106</v>
      </c>
      <c r="B91" s="135"/>
      <c r="C91" s="135"/>
      <c r="D91" s="115"/>
      <c r="E91" s="116"/>
      <c r="F91" s="117"/>
      <c r="G91" s="93">
        <f t="shared" si="4"/>
        <v>0</v>
      </c>
      <c r="H91" s="93">
        <f t="shared" si="5"/>
        <v>0</v>
      </c>
      <c r="I91" s="94"/>
      <c r="J91" s="118"/>
      <c r="K91" s="85"/>
    </row>
    <row r="92" spans="1:11" x14ac:dyDescent="0.2">
      <c r="A92" s="90" t="s">
        <v>107</v>
      </c>
      <c r="B92" s="135"/>
      <c r="C92" s="135"/>
      <c r="D92" s="115"/>
      <c r="E92" s="116"/>
      <c r="F92" s="117"/>
      <c r="G92" s="93">
        <f t="shared" si="4"/>
        <v>0</v>
      </c>
      <c r="H92" s="93">
        <f t="shared" si="5"/>
        <v>0</v>
      </c>
      <c r="I92" s="94"/>
      <c r="J92" s="118"/>
      <c r="K92" s="85"/>
    </row>
    <row r="93" spans="1:11" x14ac:dyDescent="0.2">
      <c r="A93" s="90" t="s">
        <v>108</v>
      </c>
      <c r="B93" s="135"/>
      <c r="C93" s="135"/>
      <c r="D93" s="115"/>
      <c r="E93" s="116"/>
      <c r="F93" s="117"/>
      <c r="G93" s="93">
        <f t="shared" si="4"/>
        <v>0</v>
      </c>
      <c r="H93" s="93">
        <f t="shared" si="5"/>
        <v>0</v>
      </c>
      <c r="I93" s="94"/>
      <c r="J93" s="118"/>
      <c r="K93" s="85"/>
    </row>
    <row r="94" spans="1:11" x14ac:dyDescent="0.2">
      <c r="A94" s="90" t="s">
        <v>109</v>
      </c>
      <c r="B94" s="135"/>
      <c r="C94" s="135"/>
      <c r="D94" s="115"/>
      <c r="E94" s="116"/>
      <c r="F94" s="117"/>
      <c r="G94" s="93">
        <f t="shared" si="4"/>
        <v>0</v>
      </c>
      <c r="H94" s="93">
        <f t="shared" si="5"/>
        <v>0</v>
      </c>
      <c r="I94" s="94"/>
      <c r="J94" s="118"/>
      <c r="K94" s="85"/>
    </row>
    <row r="95" spans="1:11" x14ac:dyDescent="0.2">
      <c r="A95" s="90" t="s">
        <v>110</v>
      </c>
      <c r="B95" s="135"/>
      <c r="C95" s="135"/>
      <c r="D95" s="115"/>
      <c r="E95" s="116"/>
      <c r="F95" s="117"/>
      <c r="G95" s="93">
        <f t="shared" si="4"/>
        <v>0</v>
      </c>
      <c r="H95" s="93">
        <f t="shared" si="5"/>
        <v>0</v>
      </c>
      <c r="I95" s="94"/>
      <c r="J95" s="118"/>
      <c r="K95" s="85"/>
    </row>
    <row r="96" spans="1:11" x14ac:dyDescent="0.2">
      <c r="A96" s="90" t="s">
        <v>111</v>
      </c>
      <c r="B96" s="135"/>
      <c r="C96" s="135"/>
      <c r="D96" s="115"/>
      <c r="E96" s="116"/>
      <c r="F96" s="117"/>
      <c r="G96" s="93">
        <f t="shared" si="4"/>
        <v>0</v>
      </c>
      <c r="H96" s="93">
        <f t="shared" si="5"/>
        <v>0</v>
      </c>
      <c r="I96" s="94"/>
      <c r="J96" s="118"/>
      <c r="K96" s="85"/>
    </row>
    <row r="97" spans="1:11" x14ac:dyDescent="0.2">
      <c r="A97" s="90" t="s">
        <v>112</v>
      </c>
      <c r="B97" s="135"/>
      <c r="C97" s="135"/>
      <c r="D97" s="115"/>
      <c r="E97" s="116"/>
      <c r="F97" s="117"/>
      <c r="G97" s="93">
        <f t="shared" si="4"/>
        <v>0</v>
      </c>
      <c r="H97" s="93">
        <f t="shared" si="5"/>
        <v>0</v>
      </c>
      <c r="I97" s="94"/>
      <c r="J97" s="118"/>
      <c r="K97" s="85"/>
    </row>
    <row r="98" spans="1:11" x14ac:dyDescent="0.2">
      <c r="A98" s="90" t="s">
        <v>113</v>
      </c>
      <c r="B98" s="135"/>
      <c r="C98" s="135"/>
      <c r="D98" s="115"/>
      <c r="E98" s="116"/>
      <c r="F98" s="117"/>
      <c r="G98" s="93">
        <f t="shared" si="4"/>
        <v>0</v>
      </c>
      <c r="H98" s="93">
        <f t="shared" si="5"/>
        <v>0</v>
      </c>
      <c r="I98" s="94"/>
      <c r="J98" s="118"/>
      <c r="K98" s="85"/>
    </row>
    <row r="99" spans="1:11" ht="36" customHeight="1" x14ac:dyDescent="0.2">
      <c r="A99" s="86" t="s">
        <v>40</v>
      </c>
      <c r="B99" s="140" t="s">
        <v>290</v>
      </c>
      <c r="C99" s="141"/>
      <c r="D99" s="141"/>
      <c r="E99" s="141"/>
      <c r="F99" s="142"/>
      <c r="G99" s="87" t="e">
        <f>SUM(G100:G119)</f>
        <v>#VALUE!</v>
      </c>
      <c r="H99" s="87" t="e">
        <f>SUM(H100:H119)</f>
        <v>#VALUE!</v>
      </c>
      <c r="I99" s="88"/>
      <c r="J99" s="114"/>
      <c r="K99" s="85"/>
    </row>
    <row r="100" spans="1:11" x14ac:dyDescent="0.2">
      <c r="A100" s="90" t="s">
        <v>41</v>
      </c>
      <c r="B100" s="135"/>
      <c r="C100" s="135"/>
      <c r="D100" s="115"/>
      <c r="E100" s="116"/>
      <c r="F100" s="117"/>
      <c r="G100" s="93">
        <f t="shared" ref="G100:G119" si="6">ROUND(E100*F100,2)</f>
        <v>0</v>
      </c>
      <c r="H100" s="93">
        <f>ROUND(G100*$C$3,2)</f>
        <v>0</v>
      </c>
      <c r="I100" s="94"/>
      <c r="J100" s="118"/>
      <c r="K100" s="85"/>
    </row>
    <row r="101" spans="1:11" x14ac:dyDescent="0.2">
      <c r="A101" s="90" t="s">
        <v>43</v>
      </c>
      <c r="B101" s="135"/>
      <c r="C101" s="135"/>
      <c r="D101" s="115"/>
      <c r="E101" s="116"/>
      <c r="F101" s="117"/>
      <c r="G101" s="93">
        <f t="shared" si="6"/>
        <v>0</v>
      </c>
      <c r="H101" s="93">
        <f t="shared" ref="H101:H119" si="7">ROUND(G101*$C$3,2)</f>
        <v>0</v>
      </c>
      <c r="I101" s="94"/>
      <c r="J101" s="118"/>
      <c r="K101" s="85"/>
    </row>
    <row r="102" spans="1:11" x14ac:dyDescent="0.2">
      <c r="A102" s="90" t="s">
        <v>44</v>
      </c>
      <c r="B102" s="135"/>
      <c r="C102" s="135"/>
      <c r="D102" s="115"/>
      <c r="E102" s="116"/>
      <c r="F102" s="117"/>
      <c r="G102" s="93">
        <f t="shared" si="6"/>
        <v>0</v>
      </c>
      <c r="H102" s="93">
        <f t="shared" si="7"/>
        <v>0</v>
      </c>
      <c r="I102" s="94"/>
      <c r="J102" s="118"/>
      <c r="K102" s="85"/>
    </row>
    <row r="103" spans="1:11" x14ac:dyDescent="0.2">
      <c r="A103" s="90" t="s">
        <v>45</v>
      </c>
      <c r="B103" s="135"/>
      <c r="C103" s="135"/>
      <c r="D103" s="115"/>
      <c r="E103" s="116"/>
      <c r="F103" s="117"/>
      <c r="G103" s="93">
        <f t="shared" si="6"/>
        <v>0</v>
      </c>
      <c r="H103" s="93">
        <f t="shared" si="7"/>
        <v>0</v>
      </c>
      <c r="I103" s="94"/>
      <c r="J103" s="118"/>
      <c r="K103" s="85"/>
    </row>
    <row r="104" spans="1:11" x14ac:dyDescent="0.2">
      <c r="A104" s="90" t="s">
        <v>46</v>
      </c>
      <c r="B104" s="135"/>
      <c r="C104" s="135"/>
      <c r="D104" s="115"/>
      <c r="E104" s="116"/>
      <c r="F104" s="117"/>
      <c r="G104" s="93">
        <f t="shared" si="6"/>
        <v>0</v>
      </c>
      <c r="H104" s="93">
        <f t="shared" si="7"/>
        <v>0</v>
      </c>
      <c r="I104" s="94"/>
      <c r="J104" s="118"/>
      <c r="K104" s="85"/>
    </row>
    <row r="105" spans="1:11" x14ac:dyDescent="0.2">
      <c r="A105" s="90" t="s">
        <v>47</v>
      </c>
      <c r="B105" s="135"/>
      <c r="C105" s="135"/>
      <c r="D105" s="115"/>
      <c r="E105" s="116"/>
      <c r="F105" s="117"/>
      <c r="G105" s="93">
        <f t="shared" si="6"/>
        <v>0</v>
      </c>
      <c r="H105" s="93">
        <f t="shared" si="7"/>
        <v>0</v>
      </c>
      <c r="I105" s="94"/>
      <c r="J105" s="118"/>
      <c r="K105" s="85"/>
    </row>
    <row r="106" spans="1:11" x14ac:dyDescent="0.2">
      <c r="A106" s="90" t="s">
        <v>48</v>
      </c>
      <c r="B106" s="135"/>
      <c r="C106" s="135"/>
      <c r="D106" s="115"/>
      <c r="E106" s="116"/>
      <c r="F106" s="117"/>
      <c r="G106" s="93">
        <f t="shared" si="6"/>
        <v>0</v>
      </c>
      <c r="H106" s="93">
        <f t="shared" si="7"/>
        <v>0</v>
      </c>
      <c r="I106" s="94"/>
      <c r="J106" s="118"/>
      <c r="K106" s="85"/>
    </row>
    <row r="107" spans="1:11" x14ac:dyDescent="0.2">
      <c r="A107" s="90" t="s">
        <v>49</v>
      </c>
      <c r="B107" s="135"/>
      <c r="C107" s="135"/>
      <c r="D107" s="115"/>
      <c r="E107" s="116"/>
      <c r="F107" s="117"/>
      <c r="G107" s="93">
        <f t="shared" si="6"/>
        <v>0</v>
      </c>
      <c r="H107" s="93">
        <f t="shared" si="7"/>
        <v>0</v>
      </c>
      <c r="I107" s="94"/>
      <c r="J107" s="118"/>
      <c r="K107" s="85"/>
    </row>
    <row r="108" spans="1:11" x14ac:dyDescent="0.2">
      <c r="A108" s="90" t="s">
        <v>50</v>
      </c>
      <c r="B108" s="135"/>
      <c r="C108" s="135"/>
      <c r="D108" s="115"/>
      <c r="E108" s="116"/>
      <c r="F108" s="117"/>
      <c r="G108" s="93">
        <f t="shared" si="6"/>
        <v>0</v>
      </c>
      <c r="H108" s="93">
        <f t="shared" si="7"/>
        <v>0</v>
      </c>
      <c r="I108" s="94"/>
      <c r="J108" s="118"/>
      <c r="K108" s="85"/>
    </row>
    <row r="109" spans="1:11" x14ac:dyDescent="0.2">
      <c r="A109" s="90" t="s">
        <v>51</v>
      </c>
      <c r="B109" s="135"/>
      <c r="C109" s="135"/>
      <c r="D109" s="115"/>
      <c r="E109" s="116"/>
      <c r="F109" s="117"/>
      <c r="G109" s="93">
        <f t="shared" si="6"/>
        <v>0</v>
      </c>
      <c r="H109" s="93">
        <f t="shared" si="7"/>
        <v>0</v>
      </c>
      <c r="I109" s="94" t="s">
        <v>306</v>
      </c>
      <c r="J109" s="118"/>
      <c r="K109" s="85"/>
    </row>
    <row r="110" spans="1:11" x14ac:dyDescent="0.2">
      <c r="A110" s="90" t="s">
        <v>280</v>
      </c>
      <c r="B110" s="135"/>
      <c r="C110" s="135"/>
      <c r="D110" s="115"/>
      <c r="E110" s="116"/>
      <c r="F110" s="117"/>
      <c r="G110" s="93">
        <f t="shared" si="6"/>
        <v>0</v>
      </c>
      <c r="H110" s="93">
        <f t="shared" si="7"/>
        <v>0</v>
      </c>
      <c r="I110" s="94"/>
      <c r="J110" s="118"/>
      <c r="K110" s="85"/>
    </row>
    <row r="111" spans="1:11" x14ac:dyDescent="0.2">
      <c r="A111" s="90" t="s">
        <v>281</v>
      </c>
      <c r="B111" s="135"/>
      <c r="C111" s="135"/>
      <c r="D111" s="115" t="s">
        <v>303</v>
      </c>
      <c r="E111" s="116" t="s">
        <v>304</v>
      </c>
      <c r="F111" s="117" t="s">
        <v>305</v>
      </c>
      <c r="G111" s="93" t="e">
        <f t="shared" si="6"/>
        <v>#VALUE!</v>
      </c>
      <c r="H111" s="93" t="e">
        <f t="shared" si="7"/>
        <v>#VALUE!</v>
      </c>
      <c r="I111" s="94"/>
      <c r="J111" s="118" t="s">
        <v>307</v>
      </c>
      <c r="K111" s="85"/>
    </row>
    <row r="112" spans="1:11" x14ac:dyDescent="0.2">
      <c r="A112" s="90" t="s">
        <v>282</v>
      </c>
      <c r="B112" s="135"/>
      <c r="C112" s="135"/>
      <c r="D112" s="115"/>
      <c r="E112" s="116"/>
      <c r="F112" s="117"/>
      <c r="G112" s="93">
        <f t="shared" si="6"/>
        <v>0</v>
      </c>
      <c r="H112" s="93">
        <f t="shared" si="7"/>
        <v>0</v>
      </c>
      <c r="I112" s="94"/>
      <c r="J112" s="118"/>
      <c r="K112" s="85"/>
    </row>
    <row r="113" spans="1:11" x14ac:dyDescent="0.2">
      <c r="A113" s="90" t="s">
        <v>283</v>
      </c>
      <c r="B113" s="135" t="s">
        <v>302</v>
      </c>
      <c r="C113" s="135"/>
      <c r="D113" s="115"/>
      <c r="E113" s="116"/>
      <c r="F113" s="117"/>
      <c r="G113" s="93">
        <f t="shared" si="6"/>
        <v>0</v>
      </c>
      <c r="H113" s="93">
        <f t="shared" si="7"/>
        <v>0</v>
      </c>
      <c r="I113" s="94"/>
      <c r="J113" s="118"/>
      <c r="K113" s="85"/>
    </row>
    <row r="114" spans="1:11" x14ac:dyDescent="0.2">
      <c r="A114" s="90" t="s">
        <v>284</v>
      </c>
      <c r="B114" s="135"/>
      <c r="C114" s="135"/>
      <c r="D114" s="115"/>
      <c r="E114" s="116"/>
      <c r="F114" s="117"/>
      <c r="G114" s="93">
        <f t="shared" si="6"/>
        <v>0</v>
      </c>
      <c r="H114" s="93">
        <f t="shared" si="7"/>
        <v>0</v>
      </c>
      <c r="I114" s="94"/>
      <c r="J114" s="118"/>
      <c r="K114" s="85"/>
    </row>
    <row r="115" spans="1:11" x14ac:dyDescent="0.2">
      <c r="A115" s="90" t="s">
        <v>285</v>
      </c>
      <c r="B115" s="135"/>
      <c r="C115" s="135"/>
      <c r="D115" s="115"/>
      <c r="E115" s="116"/>
      <c r="F115" s="117"/>
      <c r="G115" s="93">
        <f t="shared" si="6"/>
        <v>0</v>
      </c>
      <c r="H115" s="93">
        <f t="shared" si="7"/>
        <v>0</v>
      </c>
      <c r="I115" s="94"/>
      <c r="J115" s="118"/>
      <c r="K115" s="85"/>
    </row>
    <row r="116" spans="1:11" x14ac:dyDescent="0.2">
      <c r="A116" s="90" t="s">
        <v>286</v>
      </c>
      <c r="B116" s="135"/>
      <c r="C116" s="135"/>
      <c r="D116" s="115"/>
      <c r="E116" s="116"/>
      <c r="F116" s="117"/>
      <c r="G116" s="93">
        <f t="shared" si="6"/>
        <v>0</v>
      </c>
      <c r="H116" s="93">
        <f t="shared" si="7"/>
        <v>0</v>
      </c>
      <c r="I116" s="94"/>
      <c r="J116" s="118"/>
      <c r="K116" s="85"/>
    </row>
    <row r="117" spans="1:11" x14ac:dyDescent="0.2">
      <c r="A117" s="90" t="s">
        <v>287</v>
      </c>
      <c r="B117" s="135"/>
      <c r="C117" s="135"/>
      <c r="D117" s="115"/>
      <c r="E117" s="116"/>
      <c r="F117" s="117"/>
      <c r="G117" s="93">
        <f t="shared" si="6"/>
        <v>0</v>
      </c>
      <c r="H117" s="93">
        <f t="shared" si="7"/>
        <v>0</v>
      </c>
      <c r="I117" s="94"/>
      <c r="J117" s="118"/>
      <c r="K117" s="85"/>
    </row>
    <row r="118" spans="1:11" x14ac:dyDescent="0.2">
      <c r="A118" s="90" t="s">
        <v>288</v>
      </c>
      <c r="B118" s="135"/>
      <c r="C118" s="135"/>
      <c r="D118" s="115"/>
      <c r="E118" s="116"/>
      <c r="F118" s="117"/>
      <c r="G118" s="93">
        <f t="shared" si="6"/>
        <v>0</v>
      </c>
      <c r="H118" s="93">
        <f t="shared" si="7"/>
        <v>0</v>
      </c>
      <c r="I118" s="94"/>
      <c r="J118" s="118"/>
      <c r="K118" s="85"/>
    </row>
    <row r="119" spans="1:11" x14ac:dyDescent="0.2">
      <c r="A119" s="90" t="s">
        <v>289</v>
      </c>
      <c r="B119" s="135"/>
      <c r="C119" s="135"/>
      <c r="D119" s="115"/>
      <c r="E119" s="116"/>
      <c r="F119" s="117"/>
      <c r="G119" s="93">
        <f t="shared" si="6"/>
        <v>0</v>
      </c>
      <c r="H119" s="93">
        <f t="shared" si="7"/>
        <v>0</v>
      </c>
      <c r="I119" s="94"/>
      <c r="J119" s="118"/>
      <c r="K119" s="85"/>
    </row>
    <row r="120" spans="1:11" x14ac:dyDescent="0.2">
      <c r="A120" s="157" t="s">
        <v>63</v>
      </c>
      <c r="B120" s="158"/>
      <c r="C120" s="158"/>
      <c r="D120" s="158"/>
      <c r="E120" s="158"/>
      <c r="F120" s="159"/>
      <c r="G120" s="83" t="e">
        <f>G7++G28+G53+G78+G99</f>
        <v>#VALUE!</v>
      </c>
      <c r="H120" s="83" t="e">
        <f>H7++H28+H53+H78+H99</f>
        <v>#VALUE!</v>
      </c>
      <c r="I120" s="119"/>
      <c r="J120" s="120"/>
      <c r="K120" s="85"/>
    </row>
    <row r="121" spans="1:11" ht="35.4" customHeight="1" x14ac:dyDescent="0.2">
      <c r="A121" s="121"/>
      <c r="B121" s="160"/>
      <c r="C121" s="160"/>
      <c r="D121" s="161" t="s">
        <v>66</v>
      </c>
      <c r="E121" s="162"/>
      <c r="F121" s="163"/>
      <c r="G121" s="122"/>
      <c r="H121" s="122"/>
      <c r="I121" s="122"/>
      <c r="J121" s="123"/>
    </row>
    <row r="122" spans="1:11" ht="36" customHeight="1" x14ac:dyDescent="0.2">
      <c r="A122" s="86" t="s">
        <v>57</v>
      </c>
      <c r="B122" s="140" t="s">
        <v>69</v>
      </c>
      <c r="C122" s="141"/>
      <c r="D122" s="164">
        <f>Suvestinė!C18</f>
        <v>0</v>
      </c>
      <c r="E122" s="165"/>
      <c r="F122" s="166"/>
      <c r="G122" s="87" t="e">
        <f>ROUNDDOWN(G120*D122,2)</f>
        <v>#VALUE!</v>
      </c>
      <c r="H122" s="87" t="e">
        <f>ROUND(G122*$C$3,2)</f>
        <v>#VALUE!</v>
      </c>
      <c r="I122" s="87"/>
      <c r="J122" s="124" t="s">
        <v>58</v>
      </c>
    </row>
    <row r="123" spans="1:11" x14ac:dyDescent="0.2">
      <c r="A123" s="125"/>
      <c r="B123" s="126"/>
      <c r="C123" s="126"/>
      <c r="D123" s="127"/>
      <c r="E123" s="128"/>
      <c r="F123" s="128"/>
      <c r="G123" s="129"/>
      <c r="H123" s="129"/>
      <c r="I123" s="130"/>
      <c r="J123" s="131"/>
    </row>
    <row r="124" spans="1:11" ht="35.4" customHeight="1" x14ac:dyDescent="0.2">
      <c r="A124" s="154" t="s">
        <v>68</v>
      </c>
      <c r="B124" s="155"/>
      <c r="C124" s="155"/>
      <c r="D124" s="155"/>
      <c r="E124" s="155"/>
      <c r="F124" s="156"/>
      <c r="G124" s="132" t="e">
        <f>G120+G122</f>
        <v>#VALUE!</v>
      </c>
      <c r="H124" s="132" t="e">
        <f>H120+H122</f>
        <v>#VALUE!</v>
      </c>
      <c r="I124" s="133"/>
      <c r="J124" s="134"/>
    </row>
  </sheetData>
  <sheetProtection algorithmName="SHA-512" hashValue="b2PkaiwpvG+1epgdQi0kfwefScl1yFfY2ePdR6Jxy9M0D1MXlcW7JgQQ9sRmnucrXIKyxECnKVm+RSbGJ9s7CA==" saltValue="mdspmTVDReECjYPrIVcXug==" spinCount="100000" sheet="1" formatColumns="0" formatRows="0" insertHyperlinks="0"/>
  <protectedRanges>
    <protectedRange sqref="B79 B79:F98 I79:J98 B100:F119 I100:J119" name="Diapazonas4"/>
    <protectedRange sqref="B29 B29:B52 C33:C34 C39:C40 C45:C46 C51:C52 D32:F34 D38:F40 D44:F46 D50:F52 I29:I52 J32:J34 J38:J40 J44:J46 J50:J52 K29 K30:K31 K35 K36:K37 K41 K42:K43 K47 K48:K49" name="Diapazonas2"/>
    <protectedRange sqref="C3 B8:B27 E8:E27 I8:I27" name="Diapazonas1"/>
    <protectedRange sqref="B54 B54:B77 C58:C59 C64:C65 C70:C71 C76:C77 D57:F59 D63:F65 D69:F71 D75:F77 I54:I77 J57:J59 J63:J65 J69:J71 J75:J77 K54 K55:K56 K60 K61:K62 K66 K67:K68 K72 K73:K74" name="Diapazonas3"/>
  </protectedRanges>
  <mergeCells count="87">
    <mergeCell ref="B110:C110"/>
    <mergeCell ref="B89:C89"/>
    <mergeCell ref="B90:C90"/>
    <mergeCell ref="B84:C84"/>
    <mergeCell ref="B85:C85"/>
    <mergeCell ref="B86:C86"/>
    <mergeCell ref="B100:C100"/>
    <mergeCell ref="B101:C101"/>
    <mergeCell ref="B109:C109"/>
    <mergeCell ref="B107:C107"/>
    <mergeCell ref="B87:C87"/>
    <mergeCell ref="B88:C88"/>
    <mergeCell ref="A1:B1"/>
    <mergeCell ref="B5:C5"/>
    <mergeCell ref="B6:F6"/>
    <mergeCell ref="B7:F7"/>
    <mergeCell ref="B28:F28"/>
    <mergeCell ref="B79:C79"/>
    <mergeCell ref="B80:C80"/>
    <mergeCell ref="B81:C81"/>
    <mergeCell ref="B82:C82"/>
    <mergeCell ref="B83:C83"/>
    <mergeCell ref="J8:J11"/>
    <mergeCell ref="A29:A34"/>
    <mergeCell ref="B29:B34"/>
    <mergeCell ref="I29:I34"/>
    <mergeCell ref="K29:L29"/>
    <mergeCell ref="A35:A40"/>
    <mergeCell ref="B35:B40"/>
    <mergeCell ref="I35:I40"/>
    <mergeCell ref="K35:L35"/>
    <mergeCell ref="A41:A46"/>
    <mergeCell ref="B41:B46"/>
    <mergeCell ref="I41:I46"/>
    <mergeCell ref="K41:L41"/>
    <mergeCell ref="A47:A52"/>
    <mergeCell ref="B47:B52"/>
    <mergeCell ref="I47:I52"/>
    <mergeCell ref="K47:L47"/>
    <mergeCell ref="B53:F53"/>
    <mergeCell ref="A54:A59"/>
    <mergeCell ref="B54:B59"/>
    <mergeCell ref="I54:I59"/>
    <mergeCell ref="K54:L54"/>
    <mergeCell ref="A60:A65"/>
    <mergeCell ref="B60:B65"/>
    <mergeCell ref="I60:I65"/>
    <mergeCell ref="K60:L60"/>
    <mergeCell ref="A66:A71"/>
    <mergeCell ref="B66:B71"/>
    <mergeCell ref="I66:I71"/>
    <mergeCell ref="K66:L66"/>
    <mergeCell ref="A72:A77"/>
    <mergeCell ref="B72:B77"/>
    <mergeCell ref="I72:I77"/>
    <mergeCell ref="K72:L72"/>
    <mergeCell ref="B78:F78"/>
    <mergeCell ref="B94:C94"/>
    <mergeCell ref="B99:F99"/>
    <mergeCell ref="B105:C105"/>
    <mergeCell ref="B108:C108"/>
    <mergeCell ref="B91:C91"/>
    <mergeCell ref="B92:C92"/>
    <mergeCell ref="B93:C93"/>
    <mergeCell ref="B95:C95"/>
    <mergeCell ref="B96:C96"/>
    <mergeCell ref="B97:C97"/>
    <mergeCell ref="B98:C98"/>
    <mergeCell ref="B102:C102"/>
    <mergeCell ref="B103:C103"/>
    <mergeCell ref="B104:C104"/>
    <mergeCell ref="B106:C106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A120:F120"/>
    <mergeCell ref="B121:C121"/>
    <mergeCell ref="D121:F121"/>
    <mergeCell ref="B122:C122"/>
    <mergeCell ref="D122:F122"/>
    <mergeCell ref="A124:F124"/>
  </mergeCells>
  <dataValidations count="5">
    <dataValidation type="list" allowBlank="1" showInputMessage="1" showErrorMessage="1" sqref="K1:K2" xr:uid="{E48A3480-203E-43C3-8E34-26874B8AB7B2}">
      <formula1>"Taikomieji (pramoniniai) moksliniai tyrimai, Eksperimentinė plėtra (bandomoji taikomoji veikla)"</formula1>
    </dataValidation>
    <dataValidation type="whole" operator="lessThanOrEqual" allowBlank="1" showInputMessage="1" showErrorMessage="1" error="Įvesta reikšmė neturi viršyti 7,00 proc." sqref="D123:F123" xr:uid="{4A71777A-9D54-437C-A25E-5D8C5AD804E8}">
      <formula1>7</formula1>
    </dataValidation>
    <dataValidation operator="lessThanOrEqual" allowBlank="1" showInputMessage="1" showErrorMessage="1" error="Įvesta reikšmė neturi viršyti 7,00 proc." sqref="D122:F122" xr:uid="{1FF7A347-2AFA-4510-9D33-0B07047535F8}"/>
    <dataValidation type="list" allowBlank="1" showInputMessage="1" showErrorMessage="1" sqref="C3" xr:uid="{10B0E991-1111-434D-976E-3404BDBD1AC9}">
      <formula1>"60%,70%"</formula1>
    </dataValidation>
    <dataValidation type="list" allowBlank="1" showInputMessage="1" showErrorMessage="1" sqref="B8:B27" xr:uid="{64ADD8A4-0F85-403B-8210-48864B104336}">
      <formula1>Pareiškėjas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576BF9-3B1A-44A1-8062-F1BE2E74EBCA}">
          <x14:formula1>
            <xm:f>'Dienpinigiai ir apgyvendinimas'!$A$4:$A$158</xm:f>
          </x14:formula1>
          <xm:sqref>K72:L72 K29:L29 K35:L35 K41:L41 K47:L47 K54:L54 K60:L60 K66:L66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E94D-F757-402C-8037-8DF5814C8BFA}">
  <dimension ref="A1:I158"/>
  <sheetViews>
    <sheetView topLeftCell="A5" workbookViewId="0">
      <selection activeCell="H3" sqref="H3"/>
    </sheetView>
  </sheetViews>
  <sheetFormatPr defaultColWidth="8.88671875" defaultRowHeight="11.4" x14ac:dyDescent="0.2"/>
  <cols>
    <col min="1" max="1" width="74" style="42" customWidth="1"/>
    <col min="2" max="2" width="22.6640625" style="42" customWidth="1"/>
    <col min="3" max="3" width="15.109375" style="41" customWidth="1"/>
    <col min="4" max="16384" width="8.88671875" style="42"/>
  </cols>
  <sheetData>
    <row r="1" spans="1:9" ht="63" customHeight="1" x14ac:dyDescent="0.2">
      <c r="A1" s="177" t="s">
        <v>270</v>
      </c>
      <c r="B1" s="178"/>
      <c r="C1" s="178"/>
      <c r="G1" s="176"/>
      <c r="H1" s="176"/>
      <c r="I1" s="176"/>
    </row>
    <row r="3" spans="1:9" ht="45.6" x14ac:dyDescent="0.2">
      <c r="A3" s="43" t="s">
        <v>269</v>
      </c>
      <c r="B3" s="43" t="s">
        <v>268</v>
      </c>
      <c r="C3" s="43" t="s">
        <v>266</v>
      </c>
    </row>
    <row r="4" spans="1:9" x14ac:dyDescent="0.2">
      <c r="A4" s="43"/>
      <c r="B4" s="43"/>
      <c r="C4" s="43"/>
    </row>
    <row r="5" spans="1:9" x14ac:dyDescent="0.2">
      <c r="A5" s="44" t="s">
        <v>114</v>
      </c>
      <c r="B5" s="45">
        <v>147</v>
      </c>
      <c r="C5" s="45">
        <v>33</v>
      </c>
    </row>
    <row r="6" spans="1:9" x14ac:dyDescent="0.2">
      <c r="A6" s="44" t="s">
        <v>115</v>
      </c>
      <c r="B6" s="45">
        <v>174</v>
      </c>
      <c r="C6" s="45">
        <v>69</v>
      </c>
    </row>
    <row r="7" spans="1:9" x14ac:dyDescent="0.2">
      <c r="A7" s="44" t="s">
        <v>116</v>
      </c>
      <c r="B7" s="45">
        <v>110</v>
      </c>
      <c r="C7" s="45">
        <v>33</v>
      </c>
    </row>
    <row r="8" spans="1:9" x14ac:dyDescent="0.2">
      <c r="A8" s="44" t="s">
        <v>117</v>
      </c>
      <c r="B8" s="45">
        <v>240</v>
      </c>
      <c r="C8" s="45">
        <v>57</v>
      </c>
    </row>
    <row r="9" spans="1:9" x14ac:dyDescent="0.2">
      <c r="A9" s="44" t="s">
        <v>118</v>
      </c>
      <c r="B9" s="45">
        <v>103</v>
      </c>
      <c r="C9" s="45">
        <v>46</v>
      </c>
    </row>
    <row r="10" spans="1:9" x14ac:dyDescent="0.2">
      <c r="A10" s="44" t="s">
        <v>119</v>
      </c>
      <c r="B10" s="45">
        <v>382</v>
      </c>
      <c r="C10" s="45">
        <v>70</v>
      </c>
    </row>
    <row r="11" spans="1:9" x14ac:dyDescent="0.2">
      <c r="A11" s="44" t="s">
        <v>120</v>
      </c>
      <c r="B11" s="45">
        <v>210</v>
      </c>
      <c r="C11" s="45">
        <v>50</v>
      </c>
    </row>
    <row r="12" spans="1:9" x14ac:dyDescent="0.2">
      <c r="A12" s="44" t="s">
        <v>121</v>
      </c>
      <c r="B12" s="45">
        <v>210</v>
      </c>
      <c r="C12" s="45">
        <v>47</v>
      </c>
    </row>
    <row r="13" spans="1:9" x14ac:dyDescent="0.2">
      <c r="A13" s="44" t="s">
        <v>122</v>
      </c>
      <c r="B13" s="45">
        <v>220</v>
      </c>
      <c r="C13" s="45">
        <v>50</v>
      </c>
    </row>
    <row r="14" spans="1:9" x14ac:dyDescent="0.2">
      <c r="A14" s="44" t="s">
        <v>123</v>
      </c>
      <c r="B14" s="45">
        <v>190</v>
      </c>
      <c r="C14" s="45">
        <v>69</v>
      </c>
    </row>
    <row r="15" spans="1:9" x14ac:dyDescent="0.2">
      <c r="A15" s="44" t="s">
        <v>124</v>
      </c>
      <c r="B15" s="45">
        <v>200</v>
      </c>
      <c r="C15" s="45">
        <v>47</v>
      </c>
    </row>
    <row r="16" spans="1:9" x14ac:dyDescent="0.2">
      <c r="A16" s="44" t="s">
        <v>125</v>
      </c>
      <c r="B16" s="45">
        <v>174</v>
      </c>
      <c r="C16" s="45">
        <v>50</v>
      </c>
    </row>
    <row r="17" spans="1:3" x14ac:dyDescent="0.2">
      <c r="A17" s="44" t="s">
        <v>126</v>
      </c>
      <c r="B17" s="45">
        <v>290</v>
      </c>
      <c r="C17" s="45">
        <v>60</v>
      </c>
    </row>
    <row r="18" spans="1:3" x14ac:dyDescent="0.2">
      <c r="A18" s="44" t="s">
        <v>127</v>
      </c>
      <c r="B18" s="45">
        <v>116</v>
      </c>
      <c r="C18" s="45">
        <v>60</v>
      </c>
    </row>
    <row r="19" spans="1:3" x14ac:dyDescent="0.2">
      <c r="A19" s="44" t="s">
        <v>128</v>
      </c>
      <c r="B19" s="45">
        <v>250</v>
      </c>
      <c r="C19" s="45">
        <v>33</v>
      </c>
    </row>
    <row r="20" spans="1:3" x14ac:dyDescent="0.2">
      <c r="A20" s="44" t="s">
        <v>129</v>
      </c>
      <c r="B20" s="45">
        <v>220</v>
      </c>
      <c r="C20" s="45">
        <v>61</v>
      </c>
    </row>
    <row r="21" spans="1:3" x14ac:dyDescent="0.2">
      <c r="A21" s="44" t="s">
        <v>130</v>
      </c>
      <c r="B21" s="45">
        <v>154</v>
      </c>
      <c r="C21" s="45">
        <v>43</v>
      </c>
    </row>
    <row r="22" spans="1:3" x14ac:dyDescent="0.2">
      <c r="A22" s="44" t="s">
        <v>131</v>
      </c>
      <c r="B22" s="45">
        <v>231</v>
      </c>
      <c r="C22" s="45">
        <v>33</v>
      </c>
    </row>
    <row r="23" spans="1:3" x14ac:dyDescent="0.2">
      <c r="A23" s="44" t="s">
        <v>132</v>
      </c>
      <c r="B23" s="45">
        <v>180</v>
      </c>
      <c r="C23" s="45">
        <v>43</v>
      </c>
    </row>
    <row r="24" spans="1:3" x14ac:dyDescent="0.2">
      <c r="A24" s="44" t="s">
        <v>133</v>
      </c>
      <c r="B24" s="45">
        <v>167</v>
      </c>
      <c r="C24" s="45">
        <v>40</v>
      </c>
    </row>
    <row r="25" spans="1:3" x14ac:dyDescent="0.2">
      <c r="A25" s="44" t="s">
        <v>134</v>
      </c>
      <c r="B25" s="45">
        <v>160</v>
      </c>
      <c r="C25" s="45">
        <v>39</v>
      </c>
    </row>
    <row r="26" spans="1:3" x14ac:dyDescent="0.2">
      <c r="A26" s="44" t="s">
        <v>135</v>
      </c>
      <c r="B26" s="45">
        <v>90</v>
      </c>
      <c r="C26" s="45">
        <v>37</v>
      </c>
    </row>
    <row r="27" spans="1:3" x14ac:dyDescent="0.2">
      <c r="A27" s="44" t="s">
        <v>136</v>
      </c>
      <c r="B27" s="45">
        <v>165</v>
      </c>
      <c r="C27" s="45">
        <v>33</v>
      </c>
    </row>
    <row r="28" spans="1:3" x14ac:dyDescent="0.2">
      <c r="A28" s="44" t="s">
        <v>137</v>
      </c>
      <c r="B28" s="45">
        <v>195</v>
      </c>
      <c r="C28" s="45">
        <v>50</v>
      </c>
    </row>
    <row r="29" spans="1:3" x14ac:dyDescent="0.2">
      <c r="A29" s="44" t="s">
        <v>138</v>
      </c>
      <c r="B29" s="45">
        <v>175</v>
      </c>
      <c r="C29" s="45">
        <v>47</v>
      </c>
    </row>
    <row r="30" spans="1:3" x14ac:dyDescent="0.2">
      <c r="A30" s="44" t="s">
        <v>139</v>
      </c>
      <c r="B30" s="45">
        <v>200</v>
      </c>
      <c r="C30" s="45">
        <v>80</v>
      </c>
    </row>
    <row r="31" spans="1:3" x14ac:dyDescent="0.2">
      <c r="A31" s="44" t="s">
        <v>140</v>
      </c>
      <c r="B31" s="45">
        <v>177</v>
      </c>
      <c r="C31" s="45">
        <v>40</v>
      </c>
    </row>
    <row r="32" spans="1:3" x14ac:dyDescent="0.2">
      <c r="A32" s="44" t="s">
        <v>141</v>
      </c>
      <c r="B32" s="45">
        <v>180</v>
      </c>
      <c r="C32" s="45">
        <v>50</v>
      </c>
    </row>
    <row r="33" spans="1:3" x14ac:dyDescent="0.2">
      <c r="A33" s="44" t="s">
        <v>142</v>
      </c>
      <c r="B33" s="45">
        <v>140</v>
      </c>
      <c r="C33" s="45">
        <v>33</v>
      </c>
    </row>
    <row r="34" spans="1:3" x14ac:dyDescent="0.2">
      <c r="A34" s="44" t="s">
        <v>143</v>
      </c>
      <c r="B34" s="45">
        <v>145</v>
      </c>
      <c r="C34" s="45">
        <v>47</v>
      </c>
    </row>
    <row r="35" spans="1:3" x14ac:dyDescent="0.2">
      <c r="A35" s="44" t="s">
        <v>144</v>
      </c>
      <c r="B35" s="45">
        <v>175</v>
      </c>
      <c r="C35" s="45">
        <v>33</v>
      </c>
    </row>
    <row r="36" spans="1:3" x14ac:dyDescent="0.2">
      <c r="A36" s="44" t="s">
        <v>145</v>
      </c>
      <c r="B36" s="45">
        <v>160</v>
      </c>
      <c r="C36" s="45">
        <v>45</v>
      </c>
    </row>
    <row r="37" spans="1:3" x14ac:dyDescent="0.2">
      <c r="A37" s="44" t="s">
        <v>146</v>
      </c>
      <c r="B37" s="45">
        <v>140</v>
      </c>
      <c r="C37" s="45">
        <v>47</v>
      </c>
    </row>
    <row r="38" spans="1:3" x14ac:dyDescent="0.2">
      <c r="A38" s="44" t="s">
        <v>147</v>
      </c>
      <c r="B38" s="45">
        <v>190</v>
      </c>
      <c r="C38" s="45">
        <v>55</v>
      </c>
    </row>
    <row r="39" spans="1:3" x14ac:dyDescent="0.2">
      <c r="A39" s="44" t="s">
        <v>148</v>
      </c>
      <c r="B39" s="45">
        <v>125</v>
      </c>
      <c r="C39" s="45">
        <v>33</v>
      </c>
    </row>
    <row r="40" spans="1:3" x14ac:dyDescent="0.2">
      <c r="A40" s="44" t="s">
        <v>149</v>
      </c>
      <c r="B40" s="45">
        <v>250</v>
      </c>
      <c r="C40" s="45">
        <v>33</v>
      </c>
    </row>
    <row r="41" spans="1:3" x14ac:dyDescent="0.2">
      <c r="A41" s="44" t="s">
        <v>150</v>
      </c>
      <c r="B41" s="45">
        <v>145</v>
      </c>
      <c r="C41" s="45">
        <v>33</v>
      </c>
    </row>
    <row r="42" spans="1:3" x14ac:dyDescent="0.2">
      <c r="A42" s="44" t="s">
        <v>151</v>
      </c>
      <c r="B42" s="45">
        <v>210</v>
      </c>
      <c r="C42" s="45">
        <v>40</v>
      </c>
    </row>
    <row r="43" spans="1:3" x14ac:dyDescent="0.2">
      <c r="A43" s="44" t="s">
        <v>152</v>
      </c>
      <c r="B43" s="45">
        <v>190</v>
      </c>
      <c r="C43" s="45">
        <v>37</v>
      </c>
    </row>
    <row r="44" spans="1:3" x14ac:dyDescent="0.2">
      <c r="A44" s="44" t="s">
        <v>153</v>
      </c>
      <c r="B44" s="45">
        <v>240</v>
      </c>
      <c r="C44" s="45">
        <v>70</v>
      </c>
    </row>
    <row r="45" spans="1:3" x14ac:dyDescent="0.2">
      <c r="A45" s="44" t="s">
        <v>154</v>
      </c>
      <c r="B45" s="45">
        <v>200</v>
      </c>
      <c r="C45" s="45">
        <v>58</v>
      </c>
    </row>
    <row r="46" spans="1:3" x14ac:dyDescent="0.2">
      <c r="A46" s="44" t="s">
        <v>155</v>
      </c>
      <c r="B46" s="45">
        <v>188</v>
      </c>
      <c r="C46" s="45">
        <v>63</v>
      </c>
    </row>
    <row r="47" spans="1:3" x14ac:dyDescent="0.2">
      <c r="A47" s="44" t="s">
        <v>156</v>
      </c>
      <c r="B47" s="45">
        <v>320</v>
      </c>
      <c r="C47" s="45">
        <v>70</v>
      </c>
    </row>
    <row r="48" spans="1:3" x14ac:dyDescent="0.2">
      <c r="A48" s="44" t="s">
        <v>157</v>
      </c>
      <c r="B48" s="45">
        <v>270</v>
      </c>
      <c r="C48" s="45">
        <v>40</v>
      </c>
    </row>
    <row r="49" spans="1:3" x14ac:dyDescent="0.2">
      <c r="A49" s="44" t="s">
        <v>158</v>
      </c>
      <c r="B49" s="45">
        <v>213</v>
      </c>
      <c r="C49" s="45">
        <v>37</v>
      </c>
    </row>
    <row r="50" spans="1:3" x14ac:dyDescent="0.2">
      <c r="A50" s="44" t="s">
        <v>159</v>
      </c>
      <c r="B50" s="45">
        <v>275</v>
      </c>
      <c r="C50" s="45">
        <v>87</v>
      </c>
    </row>
    <row r="51" spans="1:3" x14ac:dyDescent="0.2">
      <c r="A51" s="44" t="s">
        <v>160</v>
      </c>
      <c r="B51" s="45">
        <v>180</v>
      </c>
      <c r="C51" s="45">
        <v>40</v>
      </c>
    </row>
    <row r="52" spans="1:3" x14ac:dyDescent="0.2">
      <c r="A52" s="44" t="s">
        <v>161</v>
      </c>
      <c r="B52" s="45">
        <v>190</v>
      </c>
      <c r="C52" s="45">
        <v>40</v>
      </c>
    </row>
    <row r="53" spans="1:3" x14ac:dyDescent="0.2">
      <c r="A53" s="44" t="s">
        <v>258</v>
      </c>
      <c r="B53" s="45">
        <v>250</v>
      </c>
      <c r="C53" s="45">
        <v>67</v>
      </c>
    </row>
    <row r="54" spans="1:3" x14ac:dyDescent="0.2">
      <c r="A54" s="44" t="s">
        <v>259</v>
      </c>
      <c r="B54" s="45">
        <v>270</v>
      </c>
      <c r="C54" s="46">
        <v>67</v>
      </c>
    </row>
    <row r="55" spans="1:3" x14ac:dyDescent="0.2">
      <c r="A55" s="44" t="s">
        <v>260</v>
      </c>
      <c r="B55" s="45">
        <v>300</v>
      </c>
      <c r="C55" s="45">
        <v>61</v>
      </c>
    </row>
    <row r="56" spans="1:3" x14ac:dyDescent="0.2">
      <c r="A56" s="44" t="s">
        <v>261</v>
      </c>
      <c r="B56" s="45">
        <v>350</v>
      </c>
      <c r="C56" s="47">
        <v>82</v>
      </c>
    </row>
    <row r="57" spans="1:3" x14ac:dyDescent="0.2">
      <c r="A57" s="44" t="s">
        <v>267</v>
      </c>
      <c r="B57" s="45">
        <v>350</v>
      </c>
      <c r="C57" s="47">
        <v>61</v>
      </c>
    </row>
    <row r="58" spans="1:3" x14ac:dyDescent="0.2">
      <c r="A58" s="44" t="s">
        <v>262</v>
      </c>
      <c r="B58" s="45">
        <v>290</v>
      </c>
      <c r="C58" s="45">
        <v>60</v>
      </c>
    </row>
    <row r="59" spans="1:3" x14ac:dyDescent="0.2">
      <c r="A59" s="44" t="s">
        <v>263</v>
      </c>
      <c r="B59" s="45">
        <v>340</v>
      </c>
      <c r="C59" s="46">
        <v>60</v>
      </c>
    </row>
    <row r="60" spans="1:3" x14ac:dyDescent="0.2">
      <c r="A60" s="44" t="s">
        <v>162</v>
      </c>
      <c r="B60" s="45">
        <v>174</v>
      </c>
      <c r="C60" s="45">
        <v>53</v>
      </c>
    </row>
    <row r="61" spans="1:3" x14ac:dyDescent="0.2">
      <c r="A61" s="44" t="s">
        <v>163</v>
      </c>
      <c r="B61" s="47">
        <v>145</v>
      </c>
      <c r="C61" s="45">
        <v>33</v>
      </c>
    </row>
    <row r="62" spans="1:3" x14ac:dyDescent="0.2">
      <c r="A62" s="44" t="s">
        <v>164</v>
      </c>
      <c r="B62" s="45">
        <v>255</v>
      </c>
      <c r="C62" s="45">
        <v>55</v>
      </c>
    </row>
    <row r="63" spans="1:3" x14ac:dyDescent="0.2">
      <c r="A63" s="44" t="s">
        <v>165</v>
      </c>
      <c r="B63" s="45">
        <v>195</v>
      </c>
      <c r="C63" s="45">
        <v>52</v>
      </c>
    </row>
    <row r="64" spans="1:3" x14ac:dyDescent="0.2">
      <c r="A64" s="44" t="s">
        <v>166</v>
      </c>
      <c r="B64" s="45">
        <v>220</v>
      </c>
      <c r="C64" s="45">
        <v>60</v>
      </c>
    </row>
    <row r="65" spans="1:3" x14ac:dyDescent="0.2">
      <c r="A65" s="44" t="s">
        <v>167</v>
      </c>
      <c r="B65" s="45">
        <v>200</v>
      </c>
      <c r="C65" s="45">
        <v>40</v>
      </c>
    </row>
    <row r="66" spans="1:3" x14ac:dyDescent="0.2">
      <c r="A66" s="44" t="s">
        <v>168</v>
      </c>
      <c r="B66" s="45">
        <v>181</v>
      </c>
      <c r="C66" s="45">
        <v>37</v>
      </c>
    </row>
    <row r="67" spans="1:3" x14ac:dyDescent="0.2">
      <c r="A67" s="44" t="s">
        <v>169</v>
      </c>
      <c r="B67" s="45">
        <v>190</v>
      </c>
      <c r="C67" s="45">
        <v>62</v>
      </c>
    </row>
    <row r="68" spans="1:3" x14ac:dyDescent="0.2">
      <c r="A68" s="44" t="s">
        <v>170</v>
      </c>
      <c r="B68" s="45">
        <v>180</v>
      </c>
      <c r="C68" s="45">
        <v>60</v>
      </c>
    </row>
    <row r="69" spans="1:3" x14ac:dyDescent="0.2">
      <c r="A69" s="44" t="s">
        <v>171</v>
      </c>
      <c r="B69" s="45">
        <v>156</v>
      </c>
      <c r="C69" s="45">
        <v>33</v>
      </c>
    </row>
    <row r="70" spans="1:3" x14ac:dyDescent="0.2">
      <c r="A70" s="44" t="s">
        <v>172</v>
      </c>
      <c r="B70" s="45">
        <v>166</v>
      </c>
      <c r="C70" s="45">
        <v>70</v>
      </c>
    </row>
    <row r="71" spans="1:3" x14ac:dyDescent="0.2">
      <c r="A71" s="44" t="s">
        <v>173</v>
      </c>
      <c r="B71" s="45">
        <v>270</v>
      </c>
      <c r="C71" s="45">
        <v>67</v>
      </c>
    </row>
    <row r="72" spans="1:3" x14ac:dyDescent="0.2">
      <c r="A72" s="44" t="s">
        <v>174</v>
      </c>
      <c r="B72" s="45">
        <v>180</v>
      </c>
      <c r="C72" s="45">
        <v>33</v>
      </c>
    </row>
    <row r="73" spans="1:3" x14ac:dyDescent="0.2">
      <c r="A73" s="44" t="s">
        <v>175</v>
      </c>
      <c r="B73" s="45">
        <v>174</v>
      </c>
      <c r="C73" s="45">
        <v>40</v>
      </c>
    </row>
    <row r="74" spans="1:3" x14ac:dyDescent="0.2">
      <c r="A74" s="44" t="s">
        <v>176</v>
      </c>
      <c r="B74" s="45">
        <v>140</v>
      </c>
      <c r="C74" s="45">
        <v>33</v>
      </c>
    </row>
    <row r="75" spans="1:3" x14ac:dyDescent="0.2">
      <c r="A75" s="44" t="s">
        <v>177</v>
      </c>
      <c r="B75" s="45">
        <v>165</v>
      </c>
      <c r="C75" s="45">
        <v>45</v>
      </c>
    </row>
    <row r="76" spans="1:3" x14ac:dyDescent="0.2">
      <c r="A76" s="44" t="s">
        <v>178</v>
      </c>
      <c r="B76" s="45">
        <v>150</v>
      </c>
      <c r="C76" s="45">
        <v>50</v>
      </c>
    </row>
    <row r="77" spans="1:3" x14ac:dyDescent="0.2">
      <c r="A77" s="44" t="s">
        <v>179</v>
      </c>
      <c r="B77" s="45">
        <v>290</v>
      </c>
      <c r="C77" s="45">
        <v>60</v>
      </c>
    </row>
    <row r="78" spans="1:3" x14ac:dyDescent="0.2">
      <c r="A78" s="44" t="s">
        <v>180</v>
      </c>
      <c r="B78" s="45">
        <v>145</v>
      </c>
      <c r="C78" s="45">
        <v>33</v>
      </c>
    </row>
    <row r="79" spans="1:3" x14ac:dyDescent="0.2">
      <c r="A79" s="44" t="s">
        <v>181</v>
      </c>
      <c r="B79" s="45">
        <v>145</v>
      </c>
      <c r="C79" s="45">
        <v>44</v>
      </c>
    </row>
    <row r="80" spans="1:3" x14ac:dyDescent="0.2">
      <c r="A80" s="44" t="s">
        <v>182</v>
      </c>
      <c r="B80" s="45">
        <v>165</v>
      </c>
      <c r="C80" s="45">
        <v>48</v>
      </c>
    </row>
    <row r="81" spans="1:3" x14ac:dyDescent="0.2">
      <c r="A81" s="44" t="s">
        <v>183</v>
      </c>
      <c r="B81" s="45">
        <v>130</v>
      </c>
      <c r="C81" s="45">
        <v>33</v>
      </c>
    </row>
    <row r="82" spans="1:3" x14ac:dyDescent="0.2">
      <c r="A82" s="44" t="s">
        <v>184</v>
      </c>
      <c r="B82" s="45">
        <v>190</v>
      </c>
      <c r="C82" s="45">
        <v>47</v>
      </c>
    </row>
    <row r="83" spans="1:3" x14ac:dyDescent="0.2">
      <c r="A83" s="44" t="s">
        <v>185</v>
      </c>
      <c r="B83" s="45">
        <v>150</v>
      </c>
      <c r="C83" s="45">
        <v>57</v>
      </c>
    </row>
    <row r="84" spans="1:3" x14ac:dyDescent="0.2">
      <c r="A84" s="44" t="s">
        <v>186</v>
      </c>
      <c r="B84" s="45">
        <v>175</v>
      </c>
      <c r="C84" s="45">
        <v>33</v>
      </c>
    </row>
    <row r="85" spans="1:3" x14ac:dyDescent="0.2">
      <c r="A85" s="44" t="s">
        <v>187</v>
      </c>
      <c r="B85" s="45">
        <v>280</v>
      </c>
      <c r="C85" s="45">
        <v>80</v>
      </c>
    </row>
    <row r="86" spans="1:3" x14ac:dyDescent="0.2">
      <c r="A86" s="44" t="s">
        <v>295</v>
      </c>
      <c r="B86" s="45">
        <v>145</v>
      </c>
      <c r="C86" s="45">
        <v>28</v>
      </c>
    </row>
    <row r="87" spans="1:3" x14ac:dyDescent="0.2">
      <c r="A87" s="44" t="s">
        <v>188</v>
      </c>
      <c r="B87" s="45">
        <v>280</v>
      </c>
      <c r="C87" s="45">
        <v>61</v>
      </c>
    </row>
    <row r="88" spans="1:3" x14ac:dyDescent="0.2">
      <c r="A88" s="44" t="s">
        <v>189</v>
      </c>
      <c r="B88" s="45">
        <v>122</v>
      </c>
      <c r="C88" s="45">
        <v>33</v>
      </c>
    </row>
    <row r="89" spans="1:3" x14ac:dyDescent="0.2">
      <c r="A89" s="44" t="s">
        <v>190</v>
      </c>
      <c r="B89" s="45">
        <v>160</v>
      </c>
      <c r="C89" s="45">
        <v>33</v>
      </c>
    </row>
    <row r="90" spans="1:3" x14ac:dyDescent="0.2">
      <c r="A90" s="44" t="s">
        <v>191</v>
      </c>
      <c r="B90" s="45">
        <v>168</v>
      </c>
      <c r="C90" s="45">
        <v>33</v>
      </c>
    </row>
    <row r="91" spans="1:3" x14ac:dyDescent="0.2">
      <c r="A91" s="44" t="s">
        <v>192</v>
      </c>
      <c r="B91" s="45">
        <v>300</v>
      </c>
      <c r="C91" s="45">
        <v>60</v>
      </c>
    </row>
    <row r="92" spans="1:3" x14ac:dyDescent="0.2">
      <c r="A92" s="44" t="s">
        <v>193</v>
      </c>
      <c r="B92" s="45">
        <v>169</v>
      </c>
      <c r="C92" s="45">
        <v>40</v>
      </c>
    </row>
    <row r="93" spans="1:3" x14ac:dyDescent="0.2">
      <c r="A93" s="44" t="s">
        <v>194</v>
      </c>
      <c r="B93" s="45">
        <v>170</v>
      </c>
      <c r="C93" s="45">
        <v>63</v>
      </c>
    </row>
    <row r="94" spans="1:3" x14ac:dyDescent="0.2">
      <c r="A94" s="44" t="s">
        <v>195</v>
      </c>
      <c r="B94" s="45">
        <v>174</v>
      </c>
      <c r="C94" s="45">
        <v>50</v>
      </c>
    </row>
    <row r="95" spans="1:3" x14ac:dyDescent="0.2">
      <c r="A95" s="44" t="s">
        <v>196</v>
      </c>
      <c r="B95" s="45">
        <v>140</v>
      </c>
      <c r="C95" s="45">
        <v>40</v>
      </c>
    </row>
    <row r="96" spans="1:3" x14ac:dyDescent="0.2">
      <c r="A96" s="44" t="s">
        <v>197</v>
      </c>
      <c r="B96" s="45">
        <v>110</v>
      </c>
      <c r="C96" s="45">
        <v>33</v>
      </c>
    </row>
    <row r="97" spans="1:3" x14ac:dyDescent="0.2">
      <c r="A97" s="44" t="s">
        <v>198</v>
      </c>
      <c r="B97" s="45">
        <v>185</v>
      </c>
      <c r="C97" s="45">
        <v>47</v>
      </c>
    </row>
    <row r="98" spans="1:3" x14ac:dyDescent="0.2">
      <c r="A98" s="44" t="s">
        <v>199</v>
      </c>
      <c r="B98" s="45">
        <v>129</v>
      </c>
      <c r="C98" s="45">
        <v>33</v>
      </c>
    </row>
    <row r="99" spans="1:3" x14ac:dyDescent="0.2">
      <c r="A99" s="44" t="s">
        <v>200</v>
      </c>
      <c r="B99" s="45">
        <v>140</v>
      </c>
      <c r="C99" s="45">
        <v>53</v>
      </c>
    </row>
    <row r="100" spans="1:3" x14ac:dyDescent="0.2">
      <c r="A100" s="44" t="s">
        <v>201</v>
      </c>
      <c r="B100" s="45">
        <v>176</v>
      </c>
      <c r="C100" s="45">
        <v>49</v>
      </c>
    </row>
    <row r="101" spans="1:3" x14ac:dyDescent="0.2">
      <c r="A101" s="44" t="s">
        <v>202</v>
      </c>
      <c r="B101" s="45">
        <v>180</v>
      </c>
      <c r="C101" s="45">
        <v>50</v>
      </c>
    </row>
    <row r="102" spans="1:3" x14ac:dyDescent="0.2">
      <c r="A102" s="44" t="s">
        <v>203</v>
      </c>
      <c r="B102" s="45">
        <v>218</v>
      </c>
      <c r="C102" s="45">
        <v>40</v>
      </c>
    </row>
    <row r="103" spans="1:3" x14ac:dyDescent="0.2">
      <c r="A103" s="44" t="s">
        <v>204</v>
      </c>
      <c r="B103" s="45">
        <v>146</v>
      </c>
      <c r="C103" s="45">
        <v>33</v>
      </c>
    </row>
    <row r="104" spans="1:3" x14ac:dyDescent="0.2">
      <c r="A104" s="44" t="s">
        <v>205</v>
      </c>
      <c r="B104" s="45">
        <v>190</v>
      </c>
      <c r="C104" s="45">
        <v>40</v>
      </c>
    </row>
    <row r="105" spans="1:3" x14ac:dyDescent="0.2">
      <c r="A105" s="44" t="s">
        <v>206</v>
      </c>
      <c r="B105" s="45">
        <v>143</v>
      </c>
      <c r="C105" s="45">
        <v>33</v>
      </c>
    </row>
    <row r="106" spans="1:3" x14ac:dyDescent="0.2">
      <c r="A106" s="44" t="s">
        <v>207</v>
      </c>
      <c r="B106" s="45">
        <v>185</v>
      </c>
      <c r="C106" s="45">
        <v>33</v>
      </c>
    </row>
    <row r="107" spans="1:3" x14ac:dyDescent="0.2">
      <c r="A107" s="44" t="s">
        <v>208</v>
      </c>
      <c r="B107" s="45">
        <v>190</v>
      </c>
      <c r="C107" s="45">
        <v>64</v>
      </c>
    </row>
    <row r="108" spans="1:3" x14ac:dyDescent="0.2">
      <c r="A108" s="44" t="s">
        <v>209</v>
      </c>
      <c r="B108" s="45">
        <v>250</v>
      </c>
      <c r="C108" s="45">
        <v>70</v>
      </c>
    </row>
    <row r="109" spans="1:3" x14ac:dyDescent="0.2">
      <c r="A109" s="44" t="s">
        <v>210</v>
      </c>
      <c r="B109" s="45">
        <v>236</v>
      </c>
      <c r="C109" s="45">
        <v>47</v>
      </c>
    </row>
    <row r="110" spans="1:3" x14ac:dyDescent="0.2">
      <c r="A110" s="44" t="s">
        <v>211</v>
      </c>
      <c r="B110" s="45">
        <v>188</v>
      </c>
      <c r="C110" s="45">
        <v>33</v>
      </c>
    </row>
    <row r="111" spans="1:3" x14ac:dyDescent="0.2">
      <c r="A111" s="44" t="s">
        <v>212</v>
      </c>
      <c r="B111" s="45">
        <v>160</v>
      </c>
      <c r="C111" s="45">
        <v>33</v>
      </c>
    </row>
    <row r="112" spans="1:3" x14ac:dyDescent="0.2">
      <c r="A112" s="44" t="s">
        <v>213</v>
      </c>
      <c r="B112" s="45">
        <v>147</v>
      </c>
      <c r="C112" s="45">
        <v>37</v>
      </c>
    </row>
    <row r="113" spans="1:3" x14ac:dyDescent="0.2">
      <c r="A113" s="44" t="s">
        <v>214</v>
      </c>
      <c r="B113" s="45">
        <v>146</v>
      </c>
      <c r="C113" s="45">
        <v>50</v>
      </c>
    </row>
    <row r="114" spans="1:3" x14ac:dyDescent="0.2">
      <c r="A114" s="44" t="s">
        <v>215</v>
      </c>
      <c r="B114" s="45">
        <v>168</v>
      </c>
      <c r="C114" s="45">
        <v>33</v>
      </c>
    </row>
    <row r="115" spans="1:3" x14ac:dyDescent="0.2">
      <c r="A115" s="44" t="s">
        <v>216</v>
      </c>
      <c r="B115" s="45">
        <v>215</v>
      </c>
      <c r="C115" s="45">
        <v>37</v>
      </c>
    </row>
    <row r="116" spans="1:3" x14ac:dyDescent="0.2">
      <c r="A116" s="44" t="s">
        <v>217</v>
      </c>
      <c r="B116" s="45">
        <v>155</v>
      </c>
      <c r="C116" s="45">
        <v>56</v>
      </c>
    </row>
    <row r="117" spans="1:3" x14ac:dyDescent="0.2">
      <c r="A117" s="44" t="s">
        <v>264</v>
      </c>
      <c r="B117" s="45">
        <v>188</v>
      </c>
      <c r="C117" s="45">
        <v>69</v>
      </c>
    </row>
    <row r="118" spans="1:3" x14ac:dyDescent="0.2">
      <c r="A118" s="44" t="s">
        <v>265</v>
      </c>
      <c r="B118" s="45">
        <v>200</v>
      </c>
      <c r="C118" s="46">
        <v>69</v>
      </c>
    </row>
    <row r="119" spans="1:3" x14ac:dyDescent="0.2">
      <c r="A119" s="44" t="s">
        <v>218</v>
      </c>
      <c r="B119" s="45">
        <v>147</v>
      </c>
      <c r="C119" s="45">
        <v>43</v>
      </c>
    </row>
    <row r="120" spans="1:3" x14ac:dyDescent="0.2">
      <c r="A120" s="44" t="s">
        <v>219</v>
      </c>
      <c r="B120" s="45">
        <v>160</v>
      </c>
      <c r="C120" s="45">
        <v>43</v>
      </c>
    </row>
    <row r="121" spans="1:3" x14ac:dyDescent="0.2">
      <c r="A121" s="44" t="s">
        <v>220</v>
      </c>
      <c r="B121" s="45">
        <v>160</v>
      </c>
      <c r="C121" s="45">
        <v>35</v>
      </c>
    </row>
    <row r="122" spans="1:3" x14ac:dyDescent="0.2">
      <c r="A122" s="44" t="s">
        <v>221</v>
      </c>
      <c r="B122" s="45">
        <v>206</v>
      </c>
      <c r="C122" s="45">
        <v>60</v>
      </c>
    </row>
    <row r="123" spans="1:3" x14ac:dyDescent="0.2">
      <c r="A123" s="44" t="s">
        <v>222</v>
      </c>
      <c r="B123" s="45">
        <v>215</v>
      </c>
      <c r="C123" s="45">
        <v>53</v>
      </c>
    </row>
    <row r="124" spans="1:3" x14ac:dyDescent="0.2">
      <c r="A124" s="44" t="s">
        <v>223</v>
      </c>
      <c r="B124" s="45">
        <v>170</v>
      </c>
      <c r="C124" s="45">
        <v>63</v>
      </c>
    </row>
    <row r="125" spans="1:3" x14ac:dyDescent="0.2">
      <c r="A125" s="44" t="s">
        <v>224</v>
      </c>
      <c r="B125" s="45">
        <v>290</v>
      </c>
      <c r="C125" s="45">
        <v>60</v>
      </c>
    </row>
    <row r="126" spans="1:3" x14ac:dyDescent="0.2">
      <c r="A126" s="44" t="s">
        <v>225</v>
      </c>
      <c r="B126" s="45">
        <v>213</v>
      </c>
      <c r="C126" s="45">
        <v>57</v>
      </c>
    </row>
    <row r="127" spans="1:3" x14ac:dyDescent="0.2">
      <c r="A127" s="44" t="s">
        <v>226</v>
      </c>
      <c r="B127" s="45">
        <v>135</v>
      </c>
      <c r="C127" s="45">
        <v>43</v>
      </c>
    </row>
    <row r="128" spans="1:3" x14ac:dyDescent="0.2">
      <c r="A128" s="44" t="s">
        <v>227</v>
      </c>
      <c r="B128" s="45">
        <v>190</v>
      </c>
      <c r="C128" s="45">
        <v>57</v>
      </c>
    </row>
    <row r="129" spans="1:3" x14ac:dyDescent="0.2">
      <c r="A129" s="44" t="s">
        <v>228</v>
      </c>
      <c r="B129" s="45">
        <v>174</v>
      </c>
      <c r="C129" s="45">
        <v>53</v>
      </c>
    </row>
    <row r="130" spans="1:3" x14ac:dyDescent="0.2">
      <c r="A130" s="44" t="s">
        <v>229</v>
      </c>
      <c r="B130" s="45">
        <v>230</v>
      </c>
      <c r="C130" s="45">
        <v>60</v>
      </c>
    </row>
    <row r="131" spans="1:3" x14ac:dyDescent="0.2">
      <c r="A131" s="44" t="s">
        <v>230</v>
      </c>
      <c r="B131" s="45">
        <v>152</v>
      </c>
      <c r="C131" s="45">
        <v>53</v>
      </c>
    </row>
    <row r="132" spans="1:3" x14ac:dyDescent="0.2">
      <c r="A132" s="44" t="s">
        <v>231</v>
      </c>
      <c r="B132" s="45">
        <v>165</v>
      </c>
      <c r="C132" s="45">
        <v>53</v>
      </c>
    </row>
    <row r="133" spans="1:3" x14ac:dyDescent="0.2">
      <c r="A133" s="44" t="s">
        <v>232</v>
      </c>
      <c r="B133" s="45">
        <v>190</v>
      </c>
      <c r="C133" s="45">
        <v>52</v>
      </c>
    </row>
    <row r="134" spans="1:3" x14ac:dyDescent="0.2">
      <c r="A134" s="44" t="s">
        <v>233</v>
      </c>
      <c r="B134" s="45">
        <v>215</v>
      </c>
      <c r="C134" s="45">
        <v>37</v>
      </c>
    </row>
    <row r="135" spans="1:3" x14ac:dyDescent="0.2">
      <c r="A135" s="44" t="s">
        <v>234</v>
      </c>
      <c r="B135" s="45">
        <v>174</v>
      </c>
      <c r="C135" s="45">
        <v>69</v>
      </c>
    </row>
    <row r="136" spans="1:3" x14ac:dyDescent="0.2">
      <c r="A136" s="44" t="s">
        <v>235</v>
      </c>
      <c r="B136" s="45">
        <v>145</v>
      </c>
      <c r="C136" s="45">
        <v>40</v>
      </c>
    </row>
    <row r="137" spans="1:3" x14ac:dyDescent="0.2">
      <c r="A137" s="44" t="s">
        <v>236</v>
      </c>
      <c r="B137" s="45">
        <v>130</v>
      </c>
      <c r="C137" s="45">
        <v>33</v>
      </c>
    </row>
    <row r="138" spans="1:3" x14ac:dyDescent="0.2">
      <c r="A138" s="44" t="s">
        <v>237</v>
      </c>
      <c r="B138" s="45">
        <v>210</v>
      </c>
      <c r="C138" s="45">
        <v>70</v>
      </c>
    </row>
    <row r="139" spans="1:3" x14ac:dyDescent="0.2">
      <c r="A139" s="44" t="s">
        <v>238</v>
      </c>
      <c r="B139" s="45">
        <v>290</v>
      </c>
      <c r="C139" s="45">
        <v>80</v>
      </c>
    </row>
    <row r="140" spans="1:3" x14ac:dyDescent="0.2">
      <c r="A140" s="44" t="s">
        <v>239</v>
      </c>
      <c r="B140" s="45">
        <v>160</v>
      </c>
      <c r="C140" s="45">
        <v>60</v>
      </c>
    </row>
    <row r="141" spans="1:3" x14ac:dyDescent="0.2">
      <c r="A141" s="44" t="s">
        <v>240</v>
      </c>
      <c r="B141" s="45">
        <v>175</v>
      </c>
      <c r="C141" s="45">
        <v>40</v>
      </c>
    </row>
    <row r="142" spans="1:3" x14ac:dyDescent="0.2">
      <c r="A142" s="44" t="s">
        <v>241</v>
      </c>
      <c r="B142" s="45">
        <v>200</v>
      </c>
      <c r="C142" s="45">
        <v>37</v>
      </c>
    </row>
    <row r="143" spans="1:3" x14ac:dyDescent="0.2">
      <c r="A143" s="44" t="s">
        <v>242</v>
      </c>
      <c r="B143" s="45">
        <v>202</v>
      </c>
      <c r="C143" s="45">
        <v>33</v>
      </c>
    </row>
    <row r="144" spans="1:3" x14ac:dyDescent="0.2">
      <c r="A144" s="44" t="s">
        <v>243</v>
      </c>
      <c r="B144" s="45">
        <v>144</v>
      </c>
      <c r="C144" s="45">
        <v>40</v>
      </c>
    </row>
    <row r="145" spans="1:3" x14ac:dyDescent="0.2">
      <c r="A145" s="44" t="s">
        <v>244</v>
      </c>
      <c r="B145" s="45">
        <v>165</v>
      </c>
      <c r="C145" s="45">
        <v>37</v>
      </c>
    </row>
    <row r="146" spans="1:3" x14ac:dyDescent="0.2">
      <c r="A146" s="44" t="s">
        <v>245</v>
      </c>
      <c r="B146" s="45">
        <v>150</v>
      </c>
      <c r="C146" s="45">
        <v>53</v>
      </c>
    </row>
    <row r="147" spans="1:3" x14ac:dyDescent="0.2">
      <c r="A147" s="44" t="s">
        <v>246</v>
      </c>
      <c r="B147" s="45">
        <v>180</v>
      </c>
      <c r="C147" s="45">
        <v>37</v>
      </c>
    </row>
    <row r="148" spans="1:3" x14ac:dyDescent="0.2">
      <c r="A148" s="44" t="s">
        <v>247</v>
      </c>
      <c r="B148" s="45">
        <v>174</v>
      </c>
      <c r="C148" s="45">
        <v>53</v>
      </c>
    </row>
    <row r="149" spans="1:3" x14ac:dyDescent="0.2">
      <c r="A149" s="44" t="s">
        <v>248</v>
      </c>
      <c r="B149" s="45">
        <v>160</v>
      </c>
      <c r="C149" s="45">
        <v>37</v>
      </c>
    </row>
    <row r="150" spans="1:3" x14ac:dyDescent="0.2">
      <c r="A150" s="44" t="s">
        <v>249</v>
      </c>
      <c r="B150" s="45">
        <v>200</v>
      </c>
      <c r="C150" s="45">
        <v>60</v>
      </c>
    </row>
    <row r="151" spans="1:3" x14ac:dyDescent="0.2">
      <c r="A151" s="44" t="s">
        <v>250</v>
      </c>
      <c r="B151" s="45">
        <v>188</v>
      </c>
      <c r="C151" s="45">
        <v>63</v>
      </c>
    </row>
    <row r="152" spans="1:3" x14ac:dyDescent="0.2">
      <c r="A152" s="44" t="s">
        <v>251</v>
      </c>
      <c r="B152" s="45">
        <v>139</v>
      </c>
      <c r="C152" s="45">
        <v>57</v>
      </c>
    </row>
    <row r="153" spans="1:3" x14ac:dyDescent="0.2">
      <c r="A153" s="44" t="s">
        <v>252</v>
      </c>
      <c r="B153" s="45">
        <v>185</v>
      </c>
      <c r="C153" s="45">
        <v>48</v>
      </c>
    </row>
    <row r="154" spans="1:3" x14ac:dyDescent="0.2">
      <c r="A154" s="44" t="s">
        <v>253</v>
      </c>
      <c r="B154" s="45">
        <v>205</v>
      </c>
      <c r="C154" s="45">
        <v>33</v>
      </c>
    </row>
    <row r="155" spans="1:3" x14ac:dyDescent="0.2">
      <c r="A155" s="44" t="s">
        <v>254</v>
      </c>
      <c r="B155" s="45">
        <v>220</v>
      </c>
      <c r="C155" s="45">
        <v>62</v>
      </c>
    </row>
    <row r="156" spans="1:3" x14ac:dyDescent="0.2">
      <c r="A156" s="44" t="s">
        <v>255</v>
      </c>
      <c r="B156" s="45">
        <v>147</v>
      </c>
      <c r="C156" s="45">
        <v>33</v>
      </c>
    </row>
    <row r="157" spans="1:3" x14ac:dyDescent="0.2">
      <c r="A157" s="44" t="s">
        <v>256</v>
      </c>
      <c r="B157" s="45">
        <v>145</v>
      </c>
      <c r="C157" s="45">
        <v>33</v>
      </c>
    </row>
    <row r="158" spans="1:3" x14ac:dyDescent="0.2">
      <c r="A158" s="44" t="s">
        <v>257</v>
      </c>
      <c r="B158" s="47">
        <v>145</v>
      </c>
      <c r="C158" s="47">
        <v>33</v>
      </c>
    </row>
  </sheetData>
  <sheetProtection algorithmName="SHA-512" hashValue="Nsw2fgE2Y78EisRZQZ/g30FaUKNr/vQbWLHU+fotXMZlil9iKPSZ2CxWBCsbcXbLZBjEa+TYdAwcWHrUeVRaxQ==" saltValue="AiQdlImH+SHNt7DzxkcrxA==" spinCount="100000" sheet="1" objects="1" scenarios="1"/>
  <mergeCells count="2">
    <mergeCell ref="G1:I1"/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2E601-3166-441D-A16D-BE0D372168D0}">
  <dimension ref="A1:G5"/>
  <sheetViews>
    <sheetView workbookViewId="0">
      <selection activeCell="A6" sqref="A6"/>
    </sheetView>
  </sheetViews>
  <sheetFormatPr defaultRowHeight="14.4" x14ac:dyDescent="0.3"/>
  <cols>
    <col min="1" max="1" width="30.44140625" bestFit="1" customWidth="1"/>
  </cols>
  <sheetData>
    <row r="1" spans="1:7" x14ac:dyDescent="0.3">
      <c r="A1" s="1" t="s">
        <v>103</v>
      </c>
    </row>
    <row r="2" spans="1:7" x14ac:dyDescent="0.3">
      <c r="A2" t="s">
        <v>101</v>
      </c>
      <c r="B2" s="2">
        <v>0.5</v>
      </c>
      <c r="C2" s="2"/>
      <c r="D2" s="2"/>
      <c r="E2" s="2"/>
      <c r="F2" s="2"/>
    </row>
    <row r="3" spans="1:7" x14ac:dyDescent="0.3">
      <c r="A3" t="s">
        <v>102</v>
      </c>
      <c r="B3" s="2">
        <v>0.5</v>
      </c>
      <c r="C3" s="2">
        <v>0.6</v>
      </c>
      <c r="D3" s="2">
        <v>0.7</v>
      </c>
      <c r="E3" s="2"/>
      <c r="F3" s="2"/>
      <c r="G3" s="2"/>
    </row>
    <row r="5" spans="1:7" x14ac:dyDescent="0.3">
      <c r="A5" t="s">
        <v>274</v>
      </c>
      <c r="B5" s="2">
        <v>0.6</v>
      </c>
      <c r="C5" s="2">
        <v>0.7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2</vt:i4>
      </vt:variant>
    </vt:vector>
  </HeadingPairs>
  <TitlesOfParts>
    <vt:vector size="8" baseType="lpstr">
      <vt:lpstr>Suvestinė</vt:lpstr>
      <vt:lpstr>Mokytojai</vt:lpstr>
      <vt:lpstr>1</vt:lpstr>
      <vt:lpstr>2</vt:lpstr>
      <vt:lpstr>Dienpinigiai ir apgyvendinimas</vt:lpstr>
      <vt:lpstr>Duomenys</vt:lpstr>
      <vt:lpstr>Pareiškėjas</vt:lpstr>
      <vt:lpstr>Suvestinė!Print_Area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Šeštokiene</dc:creator>
  <cp:lastModifiedBy>Asta Šivickienė</cp:lastModifiedBy>
  <dcterms:created xsi:type="dcterms:W3CDTF">2023-04-08T12:17:01Z</dcterms:created>
  <dcterms:modified xsi:type="dcterms:W3CDTF">2026-04-07T11:31:17Z</dcterms:modified>
</cp:coreProperties>
</file>